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S\CSR\SCHEDULE\"/>
    </mc:Choice>
  </mc:AlternateContent>
  <xr:revisionPtr revIDLastSave="0" documentId="13_ncr:1_{832196F0-4B8A-4AFB-A355-276378E68783}" xr6:coauthVersionLast="40" xr6:coauthVersionMax="40" xr10:uidLastSave="{00000000-0000-0000-0000-000000000000}"/>
  <bookViews>
    <workbookView xWindow="0" yWindow="0" windowWidth="23040" windowHeight="9048" activeTab="3" xr2:uid="{00000000-000D-0000-FFFF-FFFF00000000}"/>
  </bookViews>
  <sheets>
    <sheet name="欧洲" sheetId="1" r:id="rId1"/>
    <sheet name="地中海" sheetId="2" r:id="rId2"/>
    <sheet name="美加线" sheetId="15" r:id="rId3"/>
    <sheet name="南美航线" sheetId="3" r:id="rId4"/>
    <sheet name="非洲" sheetId="31" r:id="rId5"/>
    <sheet name="澳新航线" sheetId="28" r:id="rId6"/>
    <sheet name="中东印巴红海" sheetId="35" r:id="rId7"/>
    <sheet name="东南亚" sheetId="4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3" l="1"/>
  <c r="C28" i="3"/>
  <c r="D28" i="3"/>
  <c r="E28" i="3"/>
  <c r="F28" i="3"/>
  <c r="G28" i="3"/>
  <c r="A28" i="3"/>
  <c r="B20" i="3"/>
  <c r="C20" i="3"/>
  <c r="D20" i="3"/>
  <c r="E20" i="3"/>
  <c r="F20" i="3"/>
  <c r="G20" i="3"/>
  <c r="A20" i="3"/>
  <c r="A12" i="3"/>
  <c r="B12" i="3"/>
  <c r="C12" i="3"/>
  <c r="D12" i="3"/>
  <c r="E12" i="3"/>
  <c r="F12" i="3"/>
  <c r="G12" i="3"/>
  <c r="H17" i="40" l="1"/>
  <c r="K12" i="35"/>
  <c r="K11" i="35"/>
  <c r="K10" i="35"/>
  <c r="L10" i="35" s="1"/>
  <c r="M10" i="35" s="1"/>
  <c r="N10" i="35" s="1"/>
  <c r="O10" i="35" s="1"/>
  <c r="H18" i="40"/>
  <c r="H19" i="40"/>
  <c r="H20" i="40"/>
  <c r="H21" i="40"/>
  <c r="L11" i="35"/>
  <c r="M11" i="35" s="1"/>
  <c r="N11" i="35" s="1"/>
  <c r="O11" i="35" s="1"/>
  <c r="L12" i="35"/>
  <c r="M12" i="35" s="1"/>
  <c r="N12" i="35" s="1"/>
  <c r="O12" i="35" s="1"/>
  <c r="J18" i="31" l="1"/>
  <c r="J19" i="31"/>
  <c r="J20" i="31"/>
  <c r="J21" i="31"/>
  <c r="J17" i="31"/>
  <c r="L10" i="31"/>
  <c r="L11" i="31"/>
  <c r="L12" i="31"/>
  <c r="K10" i="31"/>
  <c r="K11" i="31"/>
  <c r="K12" i="31"/>
  <c r="J10" i="31"/>
  <c r="J11" i="31"/>
  <c r="J12" i="31"/>
  <c r="J35" i="3"/>
  <c r="K35" i="3" s="1"/>
  <c r="L35" i="3" s="1"/>
  <c r="M35" i="3" s="1"/>
  <c r="N35" i="3" s="1"/>
  <c r="O35" i="3" s="1"/>
  <c r="J36" i="3"/>
  <c r="K36" i="3" s="1"/>
  <c r="L36" i="3" s="1"/>
  <c r="M36" i="3" s="1"/>
  <c r="N36" i="3" s="1"/>
  <c r="O36" i="3" s="1"/>
  <c r="J37" i="3"/>
  <c r="J38" i="3"/>
  <c r="K38" i="3" s="1"/>
  <c r="L38" i="3" s="1"/>
  <c r="M38" i="3" s="1"/>
  <c r="N38" i="3" s="1"/>
  <c r="O38" i="3" s="1"/>
  <c r="K37" i="3"/>
  <c r="L37" i="3" s="1"/>
  <c r="M37" i="3" s="1"/>
  <c r="N37" i="3" s="1"/>
  <c r="O37" i="3" s="1"/>
  <c r="K26" i="3"/>
  <c r="K27" i="3"/>
  <c r="K28" i="3"/>
  <c r="J26" i="3"/>
  <c r="J27" i="3"/>
  <c r="J28" i="3"/>
  <c r="L18" i="3"/>
  <c r="M18" i="3" s="1"/>
  <c r="N18" i="3" s="1"/>
  <c r="O18" i="3" s="1"/>
  <c r="L19" i="3"/>
  <c r="M19" i="3" s="1"/>
  <c r="N19" i="3" s="1"/>
  <c r="O19" i="3" s="1"/>
  <c r="L20" i="3"/>
  <c r="M20" i="3"/>
  <c r="N20" i="3" s="1"/>
  <c r="O20" i="3" s="1"/>
  <c r="J10" i="3"/>
  <c r="K10" i="3" s="1"/>
  <c r="J11" i="3"/>
  <c r="K11" i="3" s="1"/>
  <c r="J12" i="3"/>
  <c r="K12" i="3"/>
  <c r="L10" i="3"/>
  <c r="M10" i="3" s="1"/>
  <c r="N10" i="3" s="1"/>
  <c r="O10" i="3" s="1"/>
  <c r="L11" i="3"/>
  <c r="M11" i="3" s="1"/>
  <c r="N11" i="3" s="1"/>
  <c r="O11" i="3" s="1"/>
  <c r="L12" i="3"/>
  <c r="M12" i="3" s="1"/>
  <c r="N12" i="3" s="1"/>
  <c r="O12" i="3" s="1"/>
  <c r="L53" i="15"/>
  <c r="L54" i="15"/>
  <c r="L55" i="15"/>
  <c r="L56" i="15"/>
  <c r="K53" i="15"/>
  <c r="K54" i="15"/>
  <c r="K55" i="15"/>
  <c r="K56" i="15"/>
  <c r="J53" i="15"/>
  <c r="J54" i="15"/>
  <c r="J55" i="15"/>
  <c r="J56" i="15"/>
  <c r="K44" i="15"/>
  <c r="K45" i="15"/>
  <c r="K46" i="15"/>
  <c r="K47" i="15"/>
  <c r="J44" i="15"/>
  <c r="J45" i="15"/>
  <c r="J46" i="15"/>
  <c r="J47" i="15"/>
  <c r="K36" i="15"/>
  <c r="K37" i="15"/>
  <c r="K38" i="15"/>
  <c r="J36" i="15"/>
  <c r="J37" i="15"/>
  <c r="J38" i="15"/>
  <c r="I54" i="3"/>
  <c r="J54" i="3" s="1"/>
  <c r="I55" i="3"/>
  <c r="J53" i="3"/>
  <c r="J55" i="3"/>
  <c r="J28" i="15"/>
  <c r="K28" i="15" s="1"/>
  <c r="L28" i="15" s="1"/>
  <c r="M28" i="15" s="1"/>
  <c r="N28" i="15" s="1"/>
  <c r="J29" i="15"/>
  <c r="K29" i="15" s="1"/>
  <c r="L29" i="15" s="1"/>
  <c r="M29" i="15" s="1"/>
  <c r="N29" i="15" s="1"/>
  <c r="J30" i="15"/>
  <c r="K30" i="15" s="1"/>
  <c r="L30" i="15" s="1"/>
  <c r="M30" i="15" s="1"/>
  <c r="N30" i="15" s="1"/>
  <c r="J19" i="15"/>
  <c r="J20" i="15"/>
  <c r="J21" i="15"/>
  <c r="J22" i="15"/>
  <c r="J18" i="15"/>
  <c r="K10" i="15"/>
  <c r="K11" i="15"/>
  <c r="K12" i="15"/>
  <c r="K13" i="15"/>
  <c r="J10" i="15"/>
  <c r="J11" i="15"/>
  <c r="J12" i="15"/>
  <c r="J13" i="15"/>
  <c r="I11" i="15"/>
  <c r="I12" i="15" s="1"/>
  <c r="I13" i="15" s="1"/>
  <c r="L37" i="2"/>
  <c r="L38" i="2"/>
  <c r="L39" i="2"/>
  <c r="L40" i="2"/>
  <c r="K37" i="2"/>
  <c r="K38" i="2"/>
  <c r="K39" i="2"/>
  <c r="K40" i="2"/>
  <c r="J37" i="2"/>
  <c r="J38" i="2"/>
  <c r="J39" i="2"/>
  <c r="J40" i="2"/>
  <c r="J28" i="2"/>
  <c r="K28" i="2" s="1"/>
  <c r="L28" i="2" s="1"/>
  <c r="M28" i="2" s="1"/>
  <c r="J29" i="2"/>
  <c r="J30" i="2"/>
  <c r="K29" i="2"/>
  <c r="K30" i="2"/>
  <c r="L29" i="2"/>
  <c r="L30" i="2"/>
  <c r="M30" i="2" s="1"/>
  <c r="M29" i="2"/>
  <c r="J19" i="2"/>
  <c r="J20" i="2"/>
  <c r="J21" i="2"/>
  <c r="K21" i="2" s="1"/>
  <c r="L21" i="2" s="1"/>
  <c r="J22" i="2"/>
  <c r="K19" i="2"/>
  <c r="L19" i="2" s="1"/>
  <c r="K20" i="2"/>
  <c r="L20" i="2" s="1"/>
  <c r="K22" i="2"/>
  <c r="L22" i="2" s="1"/>
  <c r="L10" i="2"/>
  <c r="L11" i="2"/>
  <c r="L12" i="2"/>
  <c r="L13" i="2"/>
  <c r="K10" i="2"/>
  <c r="K11" i="2"/>
  <c r="K12" i="2"/>
  <c r="K13" i="2"/>
  <c r="J10" i="2"/>
  <c r="J11" i="2"/>
  <c r="J12" i="2"/>
  <c r="J13" i="2"/>
  <c r="I10" i="2"/>
  <c r="I11" i="2"/>
  <c r="I12" i="2"/>
  <c r="I13" i="2"/>
  <c r="J43" i="1"/>
  <c r="J44" i="1"/>
  <c r="J45" i="1"/>
  <c r="I44" i="1"/>
  <c r="I45" i="1" s="1"/>
  <c r="J34" i="1"/>
  <c r="J35" i="1"/>
  <c r="J36" i="1"/>
  <c r="J33" i="1"/>
  <c r="L26" i="1"/>
  <c r="L27" i="1"/>
  <c r="L28" i="1"/>
  <c r="J26" i="1"/>
  <c r="K26" i="1" s="1"/>
  <c r="J27" i="1"/>
  <c r="K27" i="1" s="1"/>
  <c r="J28" i="1"/>
  <c r="K28" i="1" s="1"/>
  <c r="I27" i="1"/>
  <c r="I28" i="1" s="1"/>
  <c r="J18" i="1"/>
  <c r="J19" i="1"/>
  <c r="J20" i="1"/>
  <c r="I19" i="1"/>
  <c r="I20" i="1" s="1"/>
  <c r="L10" i="1"/>
  <c r="L11" i="1"/>
  <c r="L12" i="1"/>
  <c r="K10" i="1"/>
  <c r="K11" i="1"/>
  <c r="K12" i="1"/>
  <c r="J10" i="1"/>
  <c r="J11" i="1"/>
  <c r="J12" i="1"/>
  <c r="I10" i="1"/>
  <c r="I11" i="1"/>
  <c r="I12" i="1"/>
  <c r="H10" i="1"/>
  <c r="H11" i="1"/>
  <c r="H12" i="1"/>
  <c r="K27" i="15" l="1"/>
  <c r="A21" i="40" l="1"/>
  <c r="B21" i="40"/>
  <c r="C21" i="40"/>
  <c r="D21" i="40"/>
  <c r="E21" i="40"/>
  <c r="F21" i="40"/>
  <c r="G21" i="40"/>
  <c r="A22" i="28"/>
  <c r="B22" i="28"/>
  <c r="C22" i="28"/>
  <c r="D22" i="28"/>
  <c r="E22" i="28"/>
  <c r="F22" i="28"/>
  <c r="G22" i="28"/>
  <c r="A13" i="28"/>
  <c r="B13" i="28"/>
  <c r="C13" i="28"/>
  <c r="D13" i="28"/>
  <c r="E13" i="28"/>
  <c r="F13" i="28"/>
  <c r="G13" i="28"/>
  <c r="A21" i="31"/>
  <c r="B21" i="31"/>
  <c r="C21" i="31"/>
  <c r="D21" i="31"/>
  <c r="E21" i="31"/>
  <c r="F21" i="31"/>
  <c r="G21" i="31"/>
  <c r="A38" i="3"/>
  <c r="B38" i="3"/>
  <c r="C38" i="3"/>
  <c r="D38" i="3"/>
  <c r="E38" i="3"/>
  <c r="F38" i="3"/>
  <c r="G38" i="3"/>
  <c r="A47" i="3"/>
  <c r="B47" i="3"/>
  <c r="C47" i="3"/>
  <c r="D47" i="3"/>
  <c r="E47" i="3"/>
  <c r="F47" i="3"/>
  <c r="G47" i="3"/>
  <c r="H47" i="3"/>
  <c r="A56" i="15"/>
  <c r="B56" i="15"/>
  <c r="C56" i="15"/>
  <c r="D56" i="15"/>
  <c r="E56" i="15"/>
  <c r="F56" i="15"/>
  <c r="G56" i="15"/>
  <c r="A47" i="15"/>
  <c r="B47" i="15"/>
  <c r="C47" i="15"/>
  <c r="D47" i="15"/>
  <c r="E47" i="15"/>
  <c r="F47" i="15"/>
  <c r="G47" i="15"/>
  <c r="A22" i="15"/>
  <c r="B22" i="15"/>
  <c r="C22" i="15"/>
  <c r="D22" i="15"/>
  <c r="E22" i="15"/>
  <c r="F22" i="15"/>
  <c r="G22" i="15"/>
  <c r="A13" i="15"/>
  <c r="B13" i="15"/>
  <c r="C13" i="15"/>
  <c r="D13" i="15"/>
  <c r="E13" i="15"/>
  <c r="F13" i="15"/>
  <c r="G13" i="15"/>
  <c r="G55" i="1"/>
  <c r="F55" i="1"/>
  <c r="A55" i="1"/>
  <c r="B55" i="1"/>
  <c r="C55" i="1"/>
  <c r="D55" i="1"/>
  <c r="E55" i="1"/>
  <c r="A22" i="2"/>
  <c r="B22" i="2"/>
  <c r="C22" i="2"/>
  <c r="A40" i="2"/>
  <c r="B40" i="2"/>
  <c r="C40" i="2"/>
  <c r="J34" i="3" l="1"/>
  <c r="J36" i="2" l="1"/>
  <c r="J27" i="2"/>
  <c r="J42" i="1" l="1"/>
  <c r="J25" i="1" l="1"/>
  <c r="K25" i="1" s="1"/>
  <c r="L25" i="1" s="1"/>
  <c r="J17" i="1"/>
  <c r="H9" i="1" l="1"/>
  <c r="A18" i="1" l="1"/>
  <c r="B18" i="1"/>
  <c r="C18" i="1"/>
  <c r="F18" i="1"/>
  <c r="G18" i="1"/>
  <c r="A19" i="1"/>
  <c r="B19" i="1"/>
  <c r="C19" i="1"/>
  <c r="F19" i="1"/>
  <c r="G19" i="1"/>
  <c r="A20" i="1"/>
  <c r="B20" i="1"/>
  <c r="C20" i="1"/>
  <c r="F20" i="1"/>
  <c r="G20" i="1"/>
  <c r="G17" i="1"/>
  <c r="F17" i="1"/>
  <c r="E17" i="1"/>
  <c r="D17" i="1"/>
  <c r="C17" i="1"/>
  <c r="B17" i="1"/>
  <c r="A17" i="1"/>
  <c r="E9" i="2" l="1"/>
  <c r="D10" i="2"/>
  <c r="D11" i="2" s="1"/>
  <c r="D12" i="2" s="1"/>
  <c r="D10" i="1"/>
  <c r="E12" i="2" l="1"/>
  <c r="D13" i="2"/>
  <c r="D11" i="1"/>
  <c r="D18" i="1"/>
  <c r="E10" i="2"/>
  <c r="E11" i="2"/>
  <c r="I52" i="3"/>
  <c r="J52" i="3" s="1"/>
  <c r="H53" i="3"/>
  <c r="H54" i="3"/>
  <c r="H55" i="3"/>
  <c r="H52" i="3"/>
  <c r="J43" i="15"/>
  <c r="K43" i="15" s="1"/>
  <c r="J9" i="15"/>
  <c r="H17" i="35"/>
  <c r="I17" i="35"/>
  <c r="J17" i="35" s="1"/>
  <c r="H18" i="35"/>
  <c r="H19" i="35"/>
  <c r="H20" i="35"/>
  <c r="E13" i="2" l="1"/>
  <c r="D40" i="2"/>
  <c r="D22" i="2"/>
  <c r="D12" i="1"/>
  <c r="D20" i="1" s="1"/>
  <c r="D19" i="1"/>
  <c r="J51" i="1"/>
  <c r="K51" i="1" s="1"/>
  <c r="I52" i="1"/>
  <c r="I53" i="1" s="1"/>
  <c r="I54" i="1" s="1"/>
  <c r="J54" i="1" l="1"/>
  <c r="K54" i="1" s="1"/>
  <c r="L54" i="1" s="1"/>
  <c r="I55" i="1"/>
  <c r="J55" i="1" s="1"/>
  <c r="K55" i="1" s="1"/>
  <c r="L55" i="1" s="1"/>
  <c r="H13" i="2"/>
  <c r="E22" i="2"/>
  <c r="E40" i="2"/>
  <c r="J53" i="1"/>
  <c r="K53" i="1" s="1"/>
  <c r="L53" i="1" s="1"/>
  <c r="J52" i="1"/>
  <c r="K52" i="1" s="1"/>
  <c r="L52" i="1" s="1"/>
  <c r="G18" i="15"/>
  <c r="G19" i="15"/>
  <c r="G20" i="15"/>
  <c r="G21" i="15"/>
  <c r="F19" i="15"/>
  <c r="F20" i="15"/>
  <c r="F21" i="15"/>
  <c r="F18" i="15"/>
  <c r="G9" i="15"/>
  <c r="G10" i="15"/>
  <c r="G11" i="15"/>
  <c r="G12" i="15"/>
  <c r="F10" i="15"/>
  <c r="F11" i="15"/>
  <c r="F12" i="15"/>
  <c r="F9" i="15"/>
  <c r="G12" i="40" l="1"/>
  <c r="F12" i="40"/>
  <c r="G11" i="40"/>
  <c r="F11" i="40"/>
  <c r="G10" i="40"/>
  <c r="F10" i="40"/>
  <c r="F9" i="40"/>
  <c r="G9" i="40"/>
  <c r="J9" i="3"/>
  <c r="K9" i="3" s="1"/>
  <c r="F18" i="40"/>
  <c r="G18" i="40"/>
  <c r="F19" i="40"/>
  <c r="G19" i="40"/>
  <c r="F20" i="40"/>
  <c r="G20" i="40"/>
  <c r="F17" i="40"/>
  <c r="G17" i="40"/>
  <c r="F10" i="35"/>
  <c r="G10" i="35"/>
  <c r="F11" i="35"/>
  <c r="G11" i="35"/>
  <c r="F12" i="35"/>
  <c r="G12" i="35"/>
  <c r="F9" i="35"/>
  <c r="G9" i="35"/>
  <c r="F19" i="28"/>
  <c r="G19" i="28"/>
  <c r="F20" i="28"/>
  <c r="G20" i="28"/>
  <c r="F21" i="28"/>
  <c r="G21" i="28"/>
  <c r="F18" i="28"/>
  <c r="G18" i="28"/>
  <c r="F10" i="28"/>
  <c r="G10" i="28"/>
  <c r="F11" i="28"/>
  <c r="G11" i="28"/>
  <c r="F12" i="28"/>
  <c r="G12" i="28"/>
  <c r="F9" i="28"/>
  <c r="G9" i="28"/>
  <c r="F18" i="31"/>
  <c r="G18" i="31"/>
  <c r="F19" i="31"/>
  <c r="G19" i="31"/>
  <c r="F20" i="31"/>
  <c r="G20" i="31"/>
  <c r="F17" i="31"/>
  <c r="G17" i="31"/>
  <c r="F10" i="31"/>
  <c r="G10" i="31"/>
  <c r="F11" i="31"/>
  <c r="G11" i="31"/>
  <c r="F12" i="31"/>
  <c r="G12" i="31"/>
  <c r="F9" i="31"/>
  <c r="G9" i="31"/>
  <c r="F44" i="3"/>
  <c r="G44" i="3"/>
  <c r="F45" i="3"/>
  <c r="G45" i="3"/>
  <c r="F46" i="3"/>
  <c r="G46" i="3"/>
  <c r="G43" i="3"/>
  <c r="F43" i="3"/>
  <c r="F35" i="3"/>
  <c r="G35" i="3"/>
  <c r="F36" i="3"/>
  <c r="G36" i="3"/>
  <c r="F37" i="3"/>
  <c r="G37" i="3"/>
  <c r="F34" i="3"/>
  <c r="G34" i="3"/>
  <c r="F26" i="3"/>
  <c r="G26" i="3"/>
  <c r="F27" i="3"/>
  <c r="G27" i="3"/>
  <c r="F25" i="3"/>
  <c r="G25" i="3"/>
  <c r="F18" i="3"/>
  <c r="G18" i="3"/>
  <c r="F19" i="3"/>
  <c r="G19" i="3"/>
  <c r="F17" i="3"/>
  <c r="G17" i="3"/>
  <c r="F10" i="3"/>
  <c r="G10" i="3"/>
  <c r="F11" i="3"/>
  <c r="G11" i="3"/>
  <c r="F9" i="3"/>
  <c r="G9" i="3"/>
  <c r="F36" i="15"/>
  <c r="F53" i="3" s="1"/>
  <c r="G36" i="15"/>
  <c r="G53" i="3" s="1"/>
  <c r="F37" i="15"/>
  <c r="F54" i="3" s="1"/>
  <c r="G37" i="15"/>
  <c r="G54" i="3" s="1"/>
  <c r="F38" i="15"/>
  <c r="F55" i="3" s="1"/>
  <c r="G38" i="15"/>
  <c r="G55" i="3" s="1"/>
  <c r="F35" i="15"/>
  <c r="F52" i="3" s="1"/>
  <c r="G35" i="15"/>
  <c r="G52" i="3" s="1"/>
  <c r="F53" i="15"/>
  <c r="G53" i="15"/>
  <c r="F54" i="15"/>
  <c r="G54" i="15"/>
  <c r="F55" i="15"/>
  <c r="G55" i="15"/>
  <c r="F52" i="15"/>
  <c r="G52" i="15"/>
  <c r="F44" i="15"/>
  <c r="G44" i="15"/>
  <c r="F45" i="15"/>
  <c r="G45" i="15"/>
  <c r="F46" i="15"/>
  <c r="G46" i="15"/>
  <c r="F43" i="15"/>
  <c r="G43" i="15"/>
  <c r="F28" i="15"/>
  <c r="G28" i="15"/>
  <c r="F29" i="15"/>
  <c r="G29" i="15"/>
  <c r="F30" i="15"/>
  <c r="G30" i="15"/>
  <c r="F27" i="15"/>
  <c r="G27" i="15"/>
  <c r="F37" i="2"/>
  <c r="G37" i="2"/>
  <c r="F38" i="2"/>
  <c r="G38" i="2"/>
  <c r="F39" i="2"/>
  <c r="G39" i="2"/>
  <c r="F36" i="2"/>
  <c r="G36" i="2"/>
  <c r="F52" i="1"/>
  <c r="G52" i="1"/>
  <c r="F53" i="1"/>
  <c r="G53" i="1"/>
  <c r="F54" i="1"/>
  <c r="G54" i="1"/>
  <c r="F51" i="1"/>
  <c r="G51" i="1"/>
  <c r="F43" i="1"/>
  <c r="G43" i="1"/>
  <c r="F44" i="1"/>
  <c r="G44" i="1"/>
  <c r="F45" i="1"/>
  <c r="G45" i="1"/>
  <c r="F42" i="1"/>
  <c r="G42" i="1"/>
  <c r="F34" i="1"/>
  <c r="G34" i="1"/>
  <c r="F35" i="1"/>
  <c r="G35" i="1"/>
  <c r="F36" i="1"/>
  <c r="G36" i="1"/>
  <c r="F33" i="1"/>
  <c r="G33" i="1"/>
  <c r="F26" i="1"/>
  <c r="G26" i="1"/>
  <c r="F27" i="1"/>
  <c r="G27" i="1"/>
  <c r="F28" i="1"/>
  <c r="G28" i="1"/>
  <c r="F25" i="1"/>
  <c r="G25" i="1"/>
  <c r="F28" i="2"/>
  <c r="F18" i="35" s="1"/>
  <c r="G28" i="2"/>
  <c r="G18" i="35" s="1"/>
  <c r="F29" i="2"/>
  <c r="F19" i="35" s="1"/>
  <c r="G29" i="2"/>
  <c r="G19" i="35" s="1"/>
  <c r="F30" i="2"/>
  <c r="F20" i="35" s="1"/>
  <c r="G30" i="2"/>
  <c r="G20" i="35" s="1"/>
  <c r="F27" i="2"/>
  <c r="F17" i="35" s="1"/>
  <c r="G27" i="2"/>
  <c r="G17" i="35" s="1"/>
  <c r="F19" i="2"/>
  <c r="G19" i="2"/>
  <c r="F20" i="2"/>
  <c r="G20" i="2"/>
  <c r="F21" i="2"/>
  <c r="G21" i="2"/>
  <c r="F18" i="2"/>
  <c r="G18" i="2"/>
  <c r="A18" i="40"/>
  <c r="B18" i="40"/>
  <c r="C18" i="40"/>
  <c r="D18" i="40"/>
  <c r="A19" i="40"/>
  <c r="B19" i="40"/>
  <c r="C19" i="40"/>
  <c r="D19" i="40"/>
  <c r="A20" i="40"/>
  <c r="B20" i="40"/>
  <c r="C20" i="40"/>
  <c r="D20" i="40"/>
  <c r="B17" i="40"/>
  <c r="C17" i="40"/>
  <c r="D17" i="40"/>
  <c r="A17" i="40"/>
  <c r="B9" i="40"/>
  <c r="C9" i="40"/>
  <c r="D9" i="40"/>
  <c r="E9" i="40"/>
  <c r="H9" i="40" s="1"/>
  <c r="B10" i="40"/>
  <c r="C10" i="40"/>
  <c r="B11" i="40"/>
  <c r="C11" i="40"/>
  <c r="B12" i="40"/>
  <c r="C12" i="40"/>
  <c r="A10" i="40"/>
  <c r="A11" i="40"/>
  <c r="A12" i="40"/>
  <c r="A9" i="40"/>
  <c r="J25" i="3"/>
  <c r="J9" i="35" l="1"/>
  <c r="K9" i="35" s="1"/>
  <c r="B9" i="35"/>
  <c r="C9" i="35"/>
  <c r="D9" i="35"/>
  <c r="E9" i="35"/>
  <c r="B10" i="35"/>
  <c r="C10" i="35"/>
  <c r="B11" i="35"/>
  <c r="C11" i="35"/>
  <c r="B12" i="35"/>
  <c r="C12" i="35"/>
  <c r="A10" i="35"/>
  <c r="A11" i="35"/>
  <c r="A12" i="35"/>
  <c r="A9" i="35"/>
  <c r="B18" i="28"/>
  <c r="C18" i="28"/>
  <c r="D18" i="28"/>
  <c r="B19" i="28"/>
  <c r="C19" i="28"/>
  <c r="D19" i="28"/>
  <c r="B20" i="28"/>
  <c r="C20" i="28"/>
  <c r="D20" i="28"/>
  <c r="B21" i="28"/>
  <c r="C21" i="28"/>
  <c r="D21" i="28"/>
  <c r="A19" i="28"/>
  <c r="A20" i="28"/>
  <c r="A21" i="28"/>
  <c r="A18" i="28"/>
  <c r="B9" i="28"/>
  <c r="C9" i="28"/>
  <c r="D9" i="28"/>
  <c r="B10" i="28"/>
  <c r="C10" i="28"/>
  <c r="D10" i="28"/>
  <c r="B11" i="28"/>
  <c r="C11" i="28"/>
  <c r="D11" i="28"/>
  <c r="B12" i="28"/>
  <c r="C12" i="28"/>
  <c r="D12" i="28"/>
  <c r="A10" i="28"/>
  <c r="A11" i="28"/>
  <c r="A12" i="28"/>
  <c r="A9" i="28"/>
  <c r="B17" i="31"/>
  <c r="C17" i="31"/>
  <c r="D17" i="31"/>
  <c r="B18" i="31"/>
  <c r="C18" i="31"/>
  <c r="D18" i="31"/>
  <c r="B19" i="31"/>
  <c r="C19" i="31"/>
  <c r="D19" i="31"/>
  <c r="B20" i="31"/>
  <c r="C20" i="31"/>
  <c r="D20" i="31"/>
  <c r="A18" i="31"/>
  <c r="A19" i="31"/>
  <c r="A20" i="31"/>
  <c r="A17" i="31"/>
  <c r="B9" i="31" l="1"/>
  <c r="C9" i="31"/>
  <c r="D9" i="31"/>
  <c r="E9" i="31"/>
  <c r="B10" i="31"/>
  <c r="C10" i="31"/>
  <c r="B11" i="31"/>
  <c r="C11" i="31"/>
  <c r="B12" i="31"/>
  <c r="C12" i="31"/>
  <c r="A10" i="31"/>
  <c r="A11" i="31"/>
  <c r="A12" i="31"/>
  <c r="A9" i="31"/>
  <c r="I43" i="3" l="1"/>
  <c r="J43" i="3" s="1"/>
  <c r="H44" i="3"/>
  <c r="H45" i="3"/>
  <c r="H46" i="3"/>
  <c r="H43" i="3"/>
  <c r="B34" i="3"/>
  <c r="C34" i="3"/>
  <c r="D34" i="3"/>
  <c r="B35" i="3"/>
  <c r="C35" i="3"/>
  <c r="D35" i="3"/>
  <c r="B36" i="3"/>
  <c r="C36" i="3"/>
  <c r="D36" i="3"/>
  <c r="B37" i="3"/>
  <c r="C37" i="3"/>
  <c r="D37" i="3"/>
  <c r="A35" i="3"/>
  <c r="A36" i="3"/>
  <c r="A37" i="3"/>
  <c r="A34" i="3"/>
  <c r="B25" i="3"/>
  <c r="C25" i="3"/>
  <c r="D25" i="3"/>
  <c r="E25" i="3"/>
  <c r="B26" i="3"/>
  <c r="C26" i="3"/>
  <c r="B27" i="3"/>
  <c r="C27" i="3"/>
  <c r="A26" i="3"/>
  <c r="A27" i="3"/>
  <c r="A25" i="3"/>
  <c r="B17" i="3"/>
  <c r="C17" i="3"/>
  <c r="D17" i="3"/>
  <c r="E17" i="3"/>
  <c r="B18" i="3"/>
  <c r="C18" i="3"/>
  <c r="B19" i="3"/>
  <c r="C19" i="3"/>
  <c r="A18" i="3"/>
  <c r="A19" i="3"/>
  <c r="A17" i="3"/>
  <c r="B9" i="3"/>
  <c r="C9" i="3"/>
  <c r="D9" i="3"/>
  <c r="E9" i="3"/>
  <c r="B10" i="3"/>
  <c r="C10" i="3"/>
  <c r="B11" i="3"/>
  <c r="C11" i="3"/>
  <c r="A10" i="3"/>
  <c r="A11" i="3"/>
  <c r="A9" i="3"/>
  <c r="J35" i="15"/>
  <c r="K35" i="15" s="1"/>
  <c r="I36" i="15"/>
  <c r="I53" i="3" l="1"/>
  <c r="I37" i="15"/>
  <c r="B35" i="15"/>
  <c r="B52" i="3" s="1"/>
  <c r="C35" i="15"/>
  <c r="C52" i="3" s="1"/>
  <c r="D35" i="15"/>
  <c r="D52" i="3" s="1"/>
  <c r="E35" i="15"/>
  <c r="E52" i="3" s="1"/>
  <c r="B36" i="15"/>
  <c r="B53" i="3" s="1"/>
  <c r="C36" i="15"/>
  <c r="C53" i="3" s="1"/>
  <c r="B37" i="15"/>
  <c r="B54" i="3" s="1"/>
  <c r="C37" i="15"/>
  <c r="C54" i="3" s="1"/>
  <c r="B38" i="15"/>
  <c r="B55" i="3" s="1"/>
  <c r="C38" i="15"/>
  <c r="C55" i="3" s="1"/>
  <c r="A36" i="15"/>
  <c r="A53" i="3" s="1"/>
  <c r="A37" i="15"/>
  <c r="A54" i="3" s="1"/>
  <c r="A38" i="15"/>
  <c r="A55" i="3" s="1"/>
  <c r="A35" i="15"/>
  <c r="A52" i="3" s="1"/>
  <c r="J52" i="15"/>
  <c r="K52" i="15" s="1"/>
  <c r="L52" i="15" s="1"/>
  <c r="I53" i="15"/>
  <c r="B52" i="15"/>
  <c r="C52" i="15"/>
  <c r="D52" i="15"/>
  <c r="B53" i="15"/>
  <c r="C53" i="15"/>
  <c r="D53" i="15"/>
  <c r="B54" i="15"/>
  <c r="C54" i="15"/>
  <c r="D54" i="15"/>
  <c r="B55" i="15"/>
  <c r="C55" i="15"/>
  <c r="D55" i="15"/>
  <c r="A53" i="15"/>
  <c r="A54" i="15"/>
  <c r="A55" i="15"/>
  <c r="A52" i="15"/>
  <c r="I44" i="15"/>
  <c r="I45" i="15" l="1"/>
  <c r="I54" i="15"/>
  <c r="I38" i="15"/>
  <c r="I46" i="15"/>
  <c r="I47" i="15" l="1"/>
  <c r="I55" i="15"/>
  <c r="B43" i="15"/>
  <c r="C43" i="15"/>
  <c r="D43" i="15"/>
  <c r="B44" i="15"/>
  <c r="C44" i="15"/>
  <c r="D44" i="15"/>
  <c r="B45" i="15"/>
  <c r="C45" i="15"/>
  <c r="D45" i="15"/>
  <c r="B46" i="15"/>
  <c r="C46" i="15"/>
  <c r="D46" i="15"/>
  <c r="A44" i="15"/>
  <c r="A45" i="15"/>
  <c r="A46" i="15"/>
  <c r="A43" i="15"/>
  <c r="I56" i="15" l="1"/>
  <c r="B27" i="15"/>
  <c r="C27" i="15"/>
  <c r="D27" i="15"/>
  <c r="E27" i="15"/>
  <c r="B28" i="15"/>
  <c r="C28" i="15"/>
  <c r="B29" i="15"/>
  <c r="C29" i="15"/>
  <c r="B30" i="15"/>
  <c r="C30" i="15"/>
  <c r="A28" i="15"/>
  <c r="A29" i="15"/>
  <c r="A30" i="15"/>
  <c r="A27" i="15"/>
  <c r="B18" i="15" l="1"/>
  <c r="B43" i="3" s="1"/>
  <c r="C18" i="15"/>
  <c r="C43" i="3" s="1"/>
  <c r="D18" i="15"/>
  <c r="D43" i="3" s="1"/>
  <c r="B19" i="15"/>
  <c r="B44" i="3" s="1"/>
  <c r="C19" i="15"/>
  <c r="C44" i="3" s="1"/>
  <c r="D19" i="15"/>
  <c r="D44" i="3" s="1"/>
  <c r="B20" i="15"/>
  <c r="B45" i="3" s="1"/>
  <c r="C20" i="15"/>
  <c r="C45" i="3" s="1"/>
  <c r="D20" i="15"/>
  <c r="D45" i="3" s="1"/>
  <c r="B21" i="15"/>
  <c r="B46" i="3" s="1"/>
  <c r="C21" i="15"/>
  <c r="C46" i="3" s="1"/>
  <c r="D21" i="15"/>
  <c r="D46" i="3" s="1"/>
  <c r="A19" i="15"/>
  <c r="A44" i="3" s="1"/>
  <c r="A20" i="15"/>
  <c r="A45" i="3" s="1"/>
  <c r="A21" i="15"/>
  <c r="A46" i="3" s="1"/>
  <c r="A18" i="15"/>
  <c r="A43" i="3" s="1"/>
  <c r="K9" i="15"/>
  <c r="I10" i="15"/>
  <c r="B9" i="15"/>
  <c r="C9" i="15"/>
  <c r="D9" i="15"/>
  <c r="B10" i="15"/>
  <c r="C10" i="15"/>
  <c r="D10" i="15"/>
  <c r="B11" i="15"/>
  <c r="C11" i="15"/>
  <c r="D11" i="15"/>
  <c r="B12" i="15"/>
  <c r="C12" i="15"/>
  <c r="D12" i="15"/>
  <c r="A10" i="15"/>
  <c r="A11" i="15"/>
  <c r="A12" i="15"/>
  <c r="A9" i="15"/>
  <c r="B36" i="2"/>
  <c r="C36" i="2"/>
  <c r="D36" i="2"/>
  <c r="B37" i="2"/>
  <c r="C37" i="2"/>
  <c r="B38" i="2"/>
  <c r="C38" i="2"/>
  <c r="B39" i="2"/>
  <c r="C39" i="2"/>
  <c r="A37" i="2"/>
  <c r="A38" i="2"/>
  <c r="A39" i="2"/>
  <c r="A36" i="2"/>
  <c r="K27" i="2" l="1"/>
  <c r="L27" i="2" s="1"/>
  <c r="M27" i="2" s="1"/>
  <c r="I28" i="2"/>
  <c r="I29" i="2" l="1"/>
  <c r="I18" i="35"/>
  <c r="J18" i="35" s="1"/>
  <c r="B27" i="2"/>
  <c r="B17" i="35" s="1"/>
  <c r="C27" i="2"/>
  <c r="C17" i="35" s="1"/>
  <c r="D27" i="2"/>
  <c r="D17" i="35" s="1"/>
  <c r="E27" i="2"/>
  <c r="E17" i="35" s="1"/>
  <c r="B28" i="2"/>
  <c r="B18" i="35" s="1"/>
  <c r="C28" i="2"/>
  <c r="C18" i="35" s="1"/>
  <c r="B29" i="2"/>
  <c r="B19" i="35" s="1"/>
  <c r="C29" i="2"/>
  <c r="C19" i="35" s="1"/>
  <c r="B30" i="2"/>
  <c r="B20" i="35" s="1"/>
  <c r="C30" i="2"/>
  <c r="C20" i="35" s="1"/>
  <c r="A28" i="2"/>
  <c r="A18" i="35" s="1"/>
  <c r="A29" i="2"/>
  <c r="A19" i="35" s="1"/>
  <c r="A30" i="2"/>
  <c r="A20" i="35" s="1"/>
  <c r="A27" i="2"/>
  <c r="A17" i="35" s="1"/>
  <c r="J18" i="2"/>
  <c r="K18" i="2" s="1"/>
  <c r="L18" i="2" s="1"/>
  <c r="I19" i="2"/>
  <c r="I20" i="2" s="1"/>
  <c r="B18" i="2"/>
  <c r="C18" i="2"/>
  <c r="D18" i="2"/>
  <c r="B19" i="2"/>
  <c r="C19" i="2"/>
  <c r="B20" i="2"/>
  <c r="C20" i="2"/>
  <c r="B21" i="2"/>
  <c r="C21" i="2"/>
  <c r="A19" i="2"/>
  <c r="A20" i="2"/>
  <c r="A21" i="2"/>
  <c r="A18" i="2"/>
  <c r="I30" i="2" l="1"/>
  <c r="I19" i="35"/>
  <c r="J19" i="35" s="1"/>
  <c r="I21" i="2"/>
  <c r="I22" i="2" l="1"/>
  <c r="I20" i="35"/>
  <c r="J20" i="35" s="1"/>
  <c r="B51" i="1"/>
  <c r="C51" i="1"/>
  <c r="D51" i="1"/>
  <c r="B52" i="1"/>
  <c r="C52" i="1"/>
  <c r="B53" i="1"/>
  <c r="C53" i="1"/>
  <c r="B54" i="1"/>
  <c r="C54" i="1"/>
  <c r="A52" i="1"/>
  <c r="A53" i="1"/>
  <c r="A54" i="1"/>
  <c r="A51" i="1"/>
  <c r="I43" i="1" l="1"/>
  <c r="B42" i="1"/>
  <c r="C42" i="1"/>
  <c r="D42" i="1"/>
  <c r="E42" i="1"/>
  <c r="B43" i="1"/>
  <c r="C43" i="1"/>
  <c r="B44" i="1"/>
  <c r="C44" i="1"/>
  <c r="B45" i="1"/>
  <c r="C45" i="1"/>
  <c r="A43" i="1"/>
  <c r="A44" i="1"/>
  <c r="A45" i="1"/>
  <c r="A42" i="1"/>
  <c r="K33" i="1"/>
  <c r="I34" i="1"/>
  <c r="K34" i="1" s="1"/>
  <c r="B33" i="1"/>
  <c r="C33" i="1"/>
  <c r="D33" i="1"/>
  <c r="E33" i="1"/>
  <c r="B34" i="1"/>
  <c r="C34" i="1"/>
  <c r="B35" i="1"/>
  <c r="C35" i="1"/>
  <c r="B36" i="1"/>
  <c r="C36" i="1"/>
  <c r="A34" i="1"/>
  <c r="A35" i="1"/>
  <c r="A36" i="1"/>
  <c r="A33" i="1"/>
  <c r="I26" i="1"/>
  <c r="B25" i="1"/>
  <c r="C25" i="1"/>
  <c r="D25" i="1"/>
  <c r="E25" i="1"/>
  <c r="B26" i="1"/>
  <c r="C26" i="1"/>
  <c r="B27" i="1"/>
  <c r="C27" i="1"/>
  <c r="B28" i="1"/>
  <c r="C28" i="1"/>
  <c r="A26" i="1"/>
  <c r="A27" i="1"/>
  <c r="A28" i="1"/>
  <c r="A25" i="1"/>
  <c r="I35" i="1" l="1"/>
  <c r="I18" i="1"/>
  <c r="I36" i="1" l="1"/>
  <c r="K36" i="1" s="1"/>
  <c r="K35" i="1"/>
  <c r="D37" i="2" l="1"/>
  <c r="E10" i="1"/>
  <c r="E18" i="1" l="1"/>
  <c r="E10" i="40"/>
  <c r="H10" i="40" s="1"/>
  <c r="E10" i="35"/>
  <c r="E10" i="31"/>
  <c r="E18" i="3"/>
  <c r="E10" i="3"/>
  <c r="E26" i="3"/>
  <c r="E36" i="15"/>
  <c r="E53" i="3" s="1"/>
  <c r="E28" i="15"/>
  <c r="E28" i="2"/>
  <c r="E18" i="35" s="1"/>
  <c r="D10" i="40"/>
  <c r="D10" i="35"/>
  <c r="D10" i="31"/>
  <c r="D18" i="3"/>
  <c r="D10" i="3"/>
  <c r="D26" i="3"/>
  <c r="D36" i="15"/>
  <c r="D53" i="3" s="1"/>
  <c r="D28" i="15"/>
  <c r="D28" i="2"/>
  <c r="D18" i="35" s="1"/>
  <c r="D52" i="1"/>
  <c r="D19" i="2"/>
  <c r="D26" i="1"/>
  <c r="D43" i="1"/>
  <c r="D34" i="1"/>
  <c r="E26" i="1"/>
  <c r="E34" i="1"/>
  <c r="E43" i="1"/>
  <c r="E11" i="1"/>
  <c r="E19" i="1" l="1"/>
  <c r="D11" i="40"/>
  <c r="D11" i="35"/>
  <c r="D11" i="31"/>
  <c r="D11" i="3"/>
  <c r="D27" i="3"/>
  <c r="D19" i="3"/>
  <c r="D37" i="15"/>
  <c r="D54" i="3" s="1"/>
  <c r="D29" i="15"/>
  <c r="D29" i="2"/>
  <c r="D19" i="35" s="1"/>
  <c r="E11" i="40"/>
  <c r="H11" i="40" s="1"/>
  <c r="E11" i="35"/>
  <c r="E11" i="31"/>
  <c r="E11" i="3"/>
  <c r="E19" i="3"/>
  <c r="E27" i="3"/>
  <c r="E37" i="15"/>
  <c r="E54" i="3" s="1"/>
  <c r="E29" i="15"/>
  <c r="E29" i="2"/>
  <c r="E19" i="35" s="1"/>
  <c r="D20" i="2"/>
  <c r="D38" i="2"/>
  <c r="D39" i="2"/>
  <c r="D53" i="1"/>
  <c r="E35" i="1"/>
  <c r="E44" i="1"/>
  <c r="E12" i="1"/>
  <c r="D27" i="1"/>
  <c r="D35" i="1"/>
  <c r="D44" i="1"/>
  <c r="E27" i="1"/>
  <c r="E28" i="1" l="1"/>
  <c r="E20" i="1"/>
  <c r="D12" i="40"/>
  <c r="D12" i="35"/>
  <c r="D12" i="31"/>
  <c r="D38" i="15"/>
  <c r="D55" i="3" s="1"/>
  <c r="D30" i="15"/>
  <c r="D30" i="2"/>
  <c r="D20" i="35" s="1"/>
  <c r="E12" i="40"/>
  <c r="H12" i="40" s="1"/>
  <c r="E12" i="35"/>
  <c r="E12" i="31"/>
  <c r="E38" i="15"/>
  <c r="E55" i="3" s="1"/>
  <c r="E30" i="15"/>
  <c r="E30" i="2"/>
  <c r="E20" i="35" s="1"/>
  <c r="D54" i="1"/>
  <c r="D21" i="2"/>
  <c r="D28" i="1"/>
  <c r="D45" i="1"/>
  <c r="D36" i="1"/>
  <c r="E36" i="1"/>
  <c r="E45" i="1"/>
  <c r="E36" i="2" l="1"/>
  <c r="E17" i="40"/>
  <c r="E9" i="28"/>
  <c r="E17" i="31"/>
  <c r="E18" i="28"/>
  <c r="E34" i="3"/>
  <c r="E52" i="15"/>
  <c r="E43" i="15"/>
  <c r="E9" i="15"/>
  <c r="E18" i="15"/>
  <c r="E43" i="3" s="1"/>
  <c r="E51" i="1"/>
  <c r="E18" i="2"/>
  <c r="H9" i="2"/>
  <c r="I9" i="2" s="1"/>
  <c r="J9" i="2" s="1"/>
  <c r="K9" i="2" s="1"/>
  <c r="L9" i="2" s="1"/>
  <c r="E18" i="40" l="1"/>
  <c r="E19" i="28"/>
  <c r="E18" i="31"/>
  <c r="E10" i="28"/>
  <c r="E35" i="3"/>
  <c r="E53" i="15"/>
  <c r="E44" i="15"/>
  <c r="E10" i="15"/>
  <c r="E19" i="15"/>
  <c r="E44" i="3" s="1"/>
  <c r="E19" i="2"/>
  <c r="E37" i="2"/>
  <c r="H10" i="2"/>
  <c r="E52" i="1"/>
  <c r="E19" i="40" l="1"/>
  <c r="E11" i="28"/>
  <c r="E20" i="28"/>
  <c r="E19" i="31"/>
  <c r="E36" i="3"/>
  <c r="E54" i="15"/>
  <c r="E45" i="15"/>
  <c r="E11" i="15"/>
  <c r="E20" i="15"/>
  <c r="E45" i="3" s="1"/>
  <c r="E20" i="2"/>
  <c r="E38" i="2"/>
  <c r="H11" i="2"/>
  <c r="E53" i="1"/>
  <c r="E20" i="40" l="1"/>
  <c r="E21" i="28"/>
  <c r="E20" i="31"/>
  <c r="E12" i="28"/>
  <c r="E37" i="3"/>
  <c r="E55" i="15"/>
  <c r="E46" i="15"/>
  <c r="E21" i="15"/>
  <c r="E46" i="3" s="1"/>
  <c r="E12" i="15"/>
  <c r="E21" i="2"/>
  <c r="E39" i="2"/>
  <c r="H12" i="2"/>
  <c r="E54" i="1"/>
  <c r="I35" i="3"/>
  <c r="I36" i="3" l="1"/>
  <c r="I37" i="3" l="1"/>
  <c r="I38" i="3" l="1"/>
  <c r="L42" i="1" l="1"/>
  <c r="J9" i="31" l="1"/>
  <c r="J27" i="15" l="1"/>
  <c r="L27" i="15" s="1"/>
  <c r="M27" i="15" s="1"/>
  <c r="N27" i="15" s="1"/>
  <c r="K52" i="3" l="1"/>
  <c r="I18" i="31"/>
  <c r="I19" i="31" l="1"/>
  <c r="K43" i="3"/>
  <c r="I20" i="31" l="1"/>
  <c r="I28" i="15"/>
  <c r="I29" i="15" s="1"/>
  <c r="I30" i="15" s="1"/>
  <c r="I21" i="31" l="1"/>
  <c r="M35" i="15"/>
  <c r="L35" i="15"/>
  <c r="S27" i="15"/>
  <c r="R27" i="15"/>
  <c r="Q27" i="15"/>
  <c r="P27" i="15"/>
  <c r="O27" i="15"/>
  <c r="O52" i="15" l="1"/>
  <c r="N52" i="15"/>
  <c r="M52" i="15"/>
  <c r="J17" i="3"/>
  <c r="K17" i="3" s="1"/>
  <c r="L17" i="3" s="1"/>
  <c r="M17" i="3" s="1"/>
  <c r="N17" i="3" s="1"/>
  <c r="L9" i="15" l="1"/>
  <c r="A57" i="3" l="1"/>
  <c r="A58" i="3"/>
  <c r="A59" i="3"/>
  <c r="A60" i="3"/>
  <c r="A61" i="3"/>
  <c r="I10" i="28" l="1"/>
  <c r="I11" i="28" s="1"/>
  <c r="I12" i="28" s="1"/>
  <c r="I13" i="28" s="1"/>
  <c r="J13" i="28" s="1"/>
  <c r="K13" i="28" s="1"/>
  <c r="L13" i="28" s="1"/>
  <c r="M13" i="28" s="1"/>
  <c r="N13" i="28" s="1"/>
  <c r="O13" i="28" s="1"/>
  <c r="P13" i="28" s="1"/>
  <c r="K9" i="31"/>
  <c r="J10" i="28" l="1"/>
  <c r="K10" i="28" s="1"/>
  <c r="L10" i="28" l="1"/>
  <c r="M10" i="28" s="1"/>
  <c r="N10" i="28" s="1"/>
  <c r="O10" i="28" s="1"/>
  <c r="P10" i="28" s="1"/>
  <c r="J11" i="28"/>
  <c r="K11" i="28" s="1"/>
  <c r="L11" i="28" l="1"/>
  <c r="M11" i="28" s="1"/>
  <c r="N11" i="28" s="1"/>
  <c r="O11" i="28" s="1"/>
  <c r="P11" i="28" s="1"/>
  <c r="J12" i="28"/>
  <c r="K12" i="28" s="1"/>
  <c r="M18" i="15"/>
  <c r="L12" i="28" l="1"/>
  <c r="M12" i="28" s="1"/>
  <c r="N12" i="28" s="1"/>
  <c r="O12" i="28" s="1"/>
  <c r="P12" i="28" s="1"/>
  <c r="L51" i="1"/>
  <c r="N51" i="1" l="1"/>
  <c r="O51" i="1"/>
  <c r="M51" i="1"/>
  <c r="M43" i="15" l="1"/>
  <c r="L43" i="15"/>
  <c r="I18" i="3" l="1"/>
  <c r="I19" i="3" s="1"/>
  <c r="I20" i="3" s="1"/>
  <c r="J18" i="3" l="1"/>
  <c r="K18" i="3" s="1"/>
  <c r="J18" i="28"/>
  <c r="K18" i="28" s="1"/>
  <c r="L18" i="28" s="1"/>
  <c r="M18" i="28" s="1"/>
  <c r="N18" i="28" s="1"/>
  <c r="O18" i="28" s="1"/>
  <c r="J19" i="3" l="1"/>
  <c r="K19" i="3" s="1"/>
  <c r="I10" i="35"/>
  <c r="L9" i="35"/>
  <c r="M9" i="35" s="1"/>
  <c r="J10" i="35" l="1"/>
  <c r="I11" i="35"/>
  <c r="N9" i="35"/>
  <c r="O9" i="35" s="1"/>
  <c r="J20" i="3"/>
  <c r="K20" i="3" s="1"/>
  <c r="I12" i="35" l="1"/>
  <c r="J11" i="35"/>
  <c r="J12" i="35" l="1"/>
  <c r="K17" i="1"/>
  <c r="R27" i="2"/>
  <c r="Q27" i="2"/>
  <c r="P27" i="2"/>
  <c r="N27" i="2"/>
  <c r="O27" i="2"/>
  <c r="K18" i="1" l="1"/>
  <c r="M52" i="1"/>
  <c r="N52" i="1"/>
  <c r="O52" i="1"/>
  <c r="L44" i="15"/>
  <c r="M44" i="15"/>
  <c r="N28" i="2"/>
  <c r="P28" i="2"/>
  <c r="Q28" i="2"/>
  <c r="O28" i="2"/>
  <c r="R28" i="2"/>
  <c r="N53" i="15"/>
  <c r="M53" i="15"/>
  <c r="O53" i="15"/>
  <c r="M54" i="15" l="1"/>
  <c r="N54" i="15"/>
  <c r="O54" i="15"/>
  <c r="L45" i="15"/>
  <c r="M45" i="15"/>
  <c r="O53" i="1"/>
  <c r="M53" i="1"/>
  <c r="N53" i="1"/>
  <c r="A24" i="31"/>
  <c r="A25" i="31"/>
  <c r="A26" i="31"/>
  <c r="A27" i="31"/>
  <c r="A28" i="31"/>
  <c r="A29" i="31"/>
  <c r="A23" i="31"/>
  <c r="A24" i="40"/>
  <c r="A25" i="40"/>
  <c r="A26" i="40"/>
  <c r="A27" i="40"/>
  <c r="A28" i="40"/>
  <c r="A29" i="40"/>
  <c r="A23" i="40"/>
  <c r="A23" i="35"/>
  <c r="A24" i="35"/>
  <c r="A25" i="35"/>
  <c r="A26" i="35"/>
  <c r="A27" i="35"/>
  <c r="A28" i="35"/>
  <c r="A22" i="35"/>
  <c r="A33" i="28"/>
  <c r="A34" i="28"/>
  <c r="A35" i="28"/>
  <c r="A36" i="28"/>
  <c r="A37" i="28"/>
  <c r="A38" i="28"/>
  <c r="A32" i="28"/>
  <c r="K18" i="31"/>
  <c r="K19" i="31"/>
  <c r="K20" i="31"/>
  <c r="K17" i="31"/>
  <c r="A62" i="3"/>
  <c r="A63" i="3"/>
  <c r="P34" i="3"/>
  <c r="A59" i="15"/>
  <c r="A60" i="15"/>
  <c r="A61" i="15"/>
  <c r="A62" i="15"/>
  <c r="A63" i="15"/>
  <c r="A64" i="15"/>
  <c r="A58" i="15"/>
  <c r="A43" i="2"/>
  <c r="A44" i="2"/>
  <c r="A45" i="2"/>
  <c r="A46" i="2"/>
  <c r="A47" i="2"/>
  <c r="A48" i="2"/>
  <c r="A42" i="2"/>
  <c r="I9" i="40"/>
  <c r="K34" i="3"/>
  <c r="I26" i="3"/>
  <c r="I19" i="28"/>
  <c r="I20" i="28" s="1"/>
  <c r="I21" i="28" s="1"/>
  <c r="I22" i="28" s="1"/>
  <c r="J22" i="28" s="1"/>
  <c r="K22" i="28" s="1"/>
  <c r="L22" i="28" s="1"/>
  <c r="M22" i="28" s="1"/>
  <c r="N22" i="28" s="1"/>
  <c r="O22" i="28" s="1"/>
  <c r="I37" i="2"/>
  <c r="K36" i="2"/>
  <c r="L36" i="2" s="1"/>
  <c r="I19" i="15"/>
  <c r="I10" i="3"/>
  <c r="L9" i="3"/>
  <c r="M9" i="3" s="1"/>
  <c r="N9" i="3" s="1"/>
  <c r="O9" i="3" s="1"/>
  <c r="L9" i="31"/>
  <c r="I10" i="31"/>
  <c r="I11" i="31" s="1"/>
  <c r="J9" i="28"/>
  <c r="K9" i="28" s="1"/>
  <c r="L9" i="28" s="1"/>
  <c r="I38" i="2" l="1"/>
  <c r="I44" i="3"/>
  <c r="I20" i="15"/>
  <c r="I27" i="3"/>
  <c r="I11" i="3"/>
  <c r="I12" i="31"/>
  <c r="L34" i="3"/>
  <c r="M34" i="3" s="1"/>
  <c r="N34" i="3" s="1"/>
  <c r="O34" i="3" s="1"/>
  <c r="Q34" i="3"/>
  <c r="J19" i="28"/>
  <c r="K19" i="28" s="1"/>
  <c r="L19" i="28" s="1"/>
  <c r="I20" i="40"/>
  <c r="S12" i="28"/>
  <c r="T12" i="28"/>
  <c r="U12" i="28"/>
  <c r="V12" i="28"/>
  <c r="W12" i="28"/>
  <c r="X12" i="28"/>
  <c r="Q12" i="28"/>
  <c r="R12" i="28"/>
  <c r="L46" i="15"/>
  <c r="M46" i="15"/>
  <c r="N30" i="2"/>
  <c r="O30" i="2"/>
  <c r="Q30" i="2"/>
  <c r="P30" i="2"/>
  <c r="R30" i="2"/>
  <c r="S18" i="28"/>
  <c r="R18" i="28"/>
  <c r="Q18" i="28"/>
  <c r="P18" i="28"/>
  <c r="P36" i="3"/>
  <c r="Q36" i="3"/>
  <c r="R36" i="3"/>
  <c r="S36" i="3"/>
  <c r="T36" i="3"/>
  <c r="U36" i="3"/>
  <c r="S10" i="28"/>
  <c r="U10" i="28"/>
  <c r="T10" i="28"/>
  <c r="V10" i="28"/>
  <c r="W10" i="28"/>
  <c r="X10" i="28"/>
  <c r="Q10" i="28"/>
  <c r="R10" i="28"/>
  <c r="I17" i="40"/>
  <c r="O36" i="2"/>
  <c r="N36" i="2"/>
  <c r="M36" i="2"/>
  <c r="R9" i="28"/>
  <c r="Q9" i="28"/>
  <c r="P10" i="35"/>
  <c r="Q10" i="35"/>
  <c r="R10" i="35"/>
  <c r="S10" i="35"/>
  <c r="T10" i="35"/>
  <c r="U10" i="35"/>
  <c r="I18" i="40"/>
  <c r="U9" i="35"/>
  <c r="T9" i="35"/>
  <c r="S9" i="35"/>
  <c r="R9" i="35"/>
  <c r="Q9" i="35"/>
  <c r="P9" i="35"/>
  <c r="M55" i="15"/>
  <c r="N55" i="15"/>
  <c r="O55" i="15"/>
  <c r="I19" i="40"/>
  <c r="Q35" i="3"/>
  <c r="P35" i="3"/>
  <c r="U35" i="3"/>
  <c r="S35" i="3"/>
  <c r="T35" i="3"/>
  <c r="R35" i="3"/>
  <c r="S11" i="28"/>
  <c r="T11" i="28"/>
  <c r="V11" i="28"/>
  <c r="W11" i="28"/>
  <c r="X11" i="28"/>
  <c r="Q11" i="28"/>
  <c r="R11" i="28"/>
  <c r="U11" i="28"/>
  <c r="P29" i="2"/>
  <c r="Q29" i="2"/>
  <c r="R29" i="2"/>
  <c r="N29" i="2"/>
  <c r="O29" i="2"/>
  <c r="N9" i="31"/>
  <c r="O9" i="31"/>
  <c r="M9" i="31"/>
  <c r="O54" i="1"/>
  <c r="N54" i="1"/>
  <c r="M54" i="1"/>
  <c r="R9" i="3"/>
  <c r="Q9" i="3"/>
  <c r="P9" i="3"/>
  <c r="S9" i="3"/>
  <c r="P17" i="3"/>
  <c r="L33" i="1"/>
  <c r="L25" i="3"/>
  <c r="M25" i="3"/>
  <c r="N25" i="1"/>
  <c r="M25" i="1"/>
  <c r="K53" i="3"/>
  <c r="U18" i="28"/>
  <c r="U37" i="3"/>
  <c r="K25" i="3"/>
  <c r="O25" i="3" s="1"/>
  <c r="K17" i="35"/>
  <c r="K18" i="15"/>
  <c r="N18" i="15" s="1"/>
  <c r="M9" i="15"/>
  <c r="Q17" i="3"/>
  <c r="M9" i="28"/>
  <c r="U9" i="28" s="1"/>
  <c r="I10" i="40"/>
  <c r="J44" i="3" l="1"/>
  <c r="K44" i="3" s="1"/>
  <c r="I12" i="3"/>
  <c r="I39" i="2"/>
  <c r="O37" i="2"/>
  <c r="I45" i="3"/>
  <c r="I21" i="15"/>
  <c r="K19" i="15"/>
  <c r="L19" i="15" s="1"/>
  <c r="O19" i="15" s="1"/>
  <c r="M19" i="15"/>
  <c r="Q19" i="28"/>
  <c r="P19" i="28"/>
  <c r="I28" i="3"/>
  <c r="N37" i="2"/>
  <c r="O26" i="3"/>
  <c r="U11" i="35"/>
  <c r="M19" i="28"/>
  <c r="N19" i="28" s="1"/>
  <c r="O19" i="28" s="1"/>
  <c r="U19" i="28" s="1"/>
  <c r="O10" i="31"/>
  <c r="R19" i="28"/>
  <c r="S34" i="3"/>
  <c r="R34" i="3"/>
  <c r="M37" i="2"/>
  <c r="R11" i="35"/>
  <c r="S11" i="35"/>
  <c r="Q11" i="35"/>
  <c r="P11" i="35"/>
  <c r="T9" i="28"/>
  <c r="T18" i="28"/>
  <c r="S9" i="28"/>
  <c r="J21" i="28"/>
  <c r="J20" i="28"/>
  <c r="M10" i="31"/>
  <c r="T37" i="3"/>
  <c r="S37" i="3"/>
  <c r="Q37" i="3"/>
  <c r="P37" i="3"/>
  <c r="N25" i="3"/>
  <c r="R37" i="3"/>
  <c r="M10" i="15"/>
  <c r="L10" i="15"/>
  <c r="K18" i="35"/>
  <c r="R10" i="3"/>
  <c r="S10" i="3"/>
  <c r="P10" i="3"/>
  <c r="Q10" i="3"/>
  <c r="O28" i="15"/>
  <c r="P28" i="15"/>
  <c r="Q28" i="15"/>
  <c r="R28" i="15"/>
  <c r="S28" i="15"/>
  <c r="M36" i="15"/>
  <c r="L36" i="15"/>
  <c r="L43" i="1"/>
  <c r="K43" i="1"/>
  <c r="L26" i="3"/>
  <c r="M26" i="3"/>
  <c r="M26" i="1"/>
  <c r="N26" i="1"/>
  <c r="L34" i="1"/>
  <c r="P18" i="3"/>
  <c r="Q18" i="3"/>
  <c r="R18" i="3"/>
  <c r="S18" i="3"/>
  <c r="T18" i="3"/>
  <c r="U18" i="3"/>
  <c r="L18" i="15"/>
  <c r="O18" i="15" s="1"/>
  <c r="K54" i="3"/>
  <c r="K20" i="35"/>
  <c r="I11" i="40"/>
  <c r="K19" i="35"/>
  <c r="N9" i="28"/>
  <c r="I40" i="2" l="1"/>
  <c r="I22" i="15"/>
  <c r="J45" i="3"/>
  <c r="K45" i="3" s="1"/>
  <c r="N19" i="15"/>
  <c r="K21" i="15"/>
  <c r="L21" i="15" s="1"/>
  <c r="I46" i="3"/>
  <c r="T11" i="35"/>
  <c r="K20" i="15"/>
  <c r="L20" i="15" s="1"/>
  <c r="O20" i="15" s="1"/>
  <c r="M20" i="15"/>
  <c r="M21" i="15"/>
  <c r="N26" i="3"/>
  <c r="S19" i="28"/>
  <c r="N10" i="31"/>
  <c r="T19" i="28"/>
  <c r="O27" i="3"/>
  <c r="U12" i="35"/>
  <c r="U34" i="3"/>
  <c r="T34" i="3"/>
  <c r="S12" i="35"/>
  <c r="R12" i="35"/>
  <c r="P12" i="35"/>
  <c r="Q12" i="35"/>
  <c r="O9" i="28"/>
  <c r="V9" i="28"/>
  <c r="K20" i="28"/>
  <c r="P20" i="28"/>
  <c r="K21" i="28"/>
  <c r="P21" i="28"/>
  <c r="M11" i="31"/>
  <c r="R17" i="3"/>
  <c r="M11" i="15"/>
  <c r="L11" i="15"/>
  <c r="M38" i="2"/>
  <c r="P19" i="3"/>
  <c r="R19" i="3"/>
  <c r="S19" i="3"/>
  <c r="T19" i="3"/>
  <c r="U19" i="3"/>
  <c r="Q19" i="3"/>
  <c r="M27" i="1"/>
  <c r="N27" i="1"/>
  <c r="K44" i="1"/>
  <c r="L44" i="1"/>
  <c r="P11" i="3"/>
  <c r="Q11" i="3"/>
  <c r="R11" i="3"/>
  <c r="S11" i="3"/>
  <c r="L27" i="3"/>
  <c r="M27" i="3"/>
  <c r="L37" i="15"/>
  <c r="M37" i="15"/>
  <c r="L35" i="1"/>
  <c r="P29" i="15"/>
  <c r="Q29" i="15"/>
  <c r="R29" i="15"/>
  <c r="S29" i="15"/>
  <c r="O29" i="15"/>
  <c r="K55" i="3"/>
  <c r="I12" i="40"/>
  <c r="K22" i="15" l="1"/>
  <c r="L22" i="15" s="1"/>
  <c r="I47" i="3"/>
  <c r="J47" i="3" s="1"/>
  <c r="J46" i="3"/>
  <c r="K46" i="3" s="1"/>
  <c r="N20" i="15"/>
  <c r="N27" i="3"/>
  <c r="T12" i="35"/>
  <c r="L21" i="28"/>
  <c r="M21" i="28" s="1"/>
  <c r="N21" i="28" s="1"/>
  <c r="O21" i="28" s="1"/>
  <c r="Q21" i="28"/>
  <c r="L20" i="28"/>
  <c r="M20" i="28" s="1"/>
  <c r="N20" i="28" s="1"/>
  <c r="O20" i="28" s="1"/>
  <c r="Q20" i="28"/>
  <c r="P9" i="28"/>
  <c r="X9" i="28" s="1"/>
  <c r="W9" i="28"/>
  <c r="M12" i="31"/>
  <c r="O11" i="31"/>
  <c r="N11" i="31"/>
  <c r="S17" i="3"/>
  <c r="O21" i="15"/>
  <c r="N21" i="15"/>
  <c r="M12" i="15"/>
  <c r="L12" i="15"/>
  <c r="M39" i="2"/>
  <c r="O38" i="2"/>
  <c r="N38" i="2"/>
  <c r="L36" i="1"/>
  <c r="N28" i="1"/>
  <c r="M28" i="1"/>
  <c r="Q12" i="3"/>
  <c r="R12" i="3"/>
  <c r="S12" i="3"/>
  <c r="P12" i="3"/>
  <c r="L38" i="15"/>
  <c r="M38" i="15"/>
  <c r="K45" i="1"/>
  <c r="L45" i="1"/>
  <c r="Q30" i="15"/>
  <c r="R30" i="15"/>
  <c r="S30" i="15"/>
  <c r="O30" i="15"/>
  <c r="P30" i="15"/>
  <c r="I9" i="1"/>
  <c r="J9" i="1" l="1"/>
  <c r="K9" i="1" s="1"/>
  <c r="L9" i="1" s="1"/>
  <c r="R20" i="28"/>
  <c r="R21" i="28"/>
  <c r="O12" i="31"/>
  <c r="N12" i="31"/>
  <c r="O17" i="3"/>
  <c r="U17" i="3" s="1"/>
  <c r="T17" i="3"/>
  <c r="O39" i="2"/>
  <c r="N39" i="2"/>
  <c r="M9" i="1"/>
  <c r="S21" i="28" l="1"/>
  <c r="S20" i="28"/>
  <c r="N9" i="1"/>
  <c r="U20" i="28" l="1"/>
  <c r="T20" i="28"/>
  <c r="U21" i="28"/>
  <c r="T21" i="28"/>
  <c r="P9" i="1"/>
  <c r="O9" i="1"/>
</calcChain>
</file>

<file path=xl/sharedStrings.xml><?xml version="1.0" encoding="utf-8"?>
<sst xmlns="http://schemas.openxmlformats.org/spreadsheetml/2006/main" count="735" uniqueCount="274">
  <si>
    <t>VOY</t>
  </si>
  <si>
    <t>ETA</t>
  </si>
  <si>
    <t>ETD</t>
  </si>
  <si>
    <t>Dalian</t>
  </si>
  <si>
    <t>CY CUT</t>
  </si>
  <si>
    <t>VSL</t>
  </si>
  <si>
    <t>ALBATROSS</t>
  </si>
  <si>
    <t>IMO NO.</t>
  </si>
  <si>
    <t>Estimated 2ND VSL/VOY</t>
  </si>
  <si>
    <t>大连地区联系机构：利胜地中海航运（上海）有限公司大连分公司</t>
  </si>
  <si>
    <t>地址:   大连市中山区中山路136号希望大厦1101房间</t>
  </si>
  <si>
    <t>2. 上表中之转运时间、转运港口、开船时间、航线安排仅供参考，不构成任何要约或承诺，不构成运输合同或服务合同的内容；</t>
  </si>
  <si>
    <t>1. 上表之船期仅作为为普通船期公布之用途，不构成任何要约或承诺、不构成运输合同或服务合同的内容；</t>
  </si>
  <si>
    <t>3. 我司有权对本表内容进行更新、修改及解释。</t>
  </si>
  <si>
    <t>TIGER</t>
  </si>
  <si>
    <t>PHOENIX</t>
  </si>
  <si>
    <t>ORIENT</t>
  </si>
  <si>
    <t>IPANEMA</t>
  </si>
  <si>
    <t>INGWE</t>
  </si>
  <si>
    <t>FALCON</t>
  </si>
  <si>
    <t>DRAGON</t>
  </si>
  <si>
    <t>CAPRICORN</t>
  </si>
  <si>
    <t>AMBERJACK</t>
  </si>
  <si>
    <t>WILHELMSHAVEN</t>
  </si>
  <si>
    <t>CORONEL</t>
  </si>
  <si>
    <t>LIRQUEN</t>
  </si>
  <si>
    <t>PUERTO ANGAMOS</t>
  </si>
  <si>
    <t>ENSENADA</t>
  </si>
  <si>
    <t>MANZANILLO</t>
  </si>
  <si>
    <t>BUENAVENTURA</t>
  </si>
  <si>
    <t>RODMAN</t>
  </si>
  <si>
    <t>GUAYAQUIL</t>
  </si>
  <si>
    <t>VANCOUVER</t>
  </si>
  <si>
    <t>SEATTLE</t>
  </si>
  <si>
    <t>NEW YORK</t>
  </si>
  <si>
    <t>BALTIMORE</t>
  </si>
  <si>
    <t>NORFOLK</t>
  </si>
  <si>
    <t>HOUSTON</t>
  </si>
  <si>
    <t>MOBILE</t>
  </si>
  <si>
    <t>FREEPORT</t>
  </si>
  <si>
    <t>SAVANNAH</t>
  </si>
  <si>
    <t>CHARLESTON</t>
  </si>
  <si>
    <t>MIMAI</t>
  </si>
  <si>
    <t>LAZARO</t>
  </si>
  <si>
    <t>CALLAO</t>
  </si>
  <si>
    <t>IQUIQUE</t>
  </si>
  <si>
    <t>SAN ANTONIO</t>
  </si>
  <si>
    <t>VALPARAISO</t>
  </si>
  <si>
    <t>HAMBURG</t>
  </si>
  <si>
    <t>LE HAVRE</t>
  </si>
  <si>
    <t>GDANSK</t>
  </si>
  <si>
    <t>FELIXSTOWE</t>
  </si>
  <si>
    <t>BARCELONA</t>
  </si>
  <si>
    <t>VALENCIA</t>
  </si>
  <si>
    <t>LOME</t>
  </si>
  <si>
    <t>WILMINGTON</t>
  </si>
  <si>
    <t>JACKSONVILLE</t>
  </si>
  <si>
    <t>FREMANTLE</t>
  </si>
  <si>
    <t>ADELAIDE</t>
  </si>
  <si>
    <t>BELL BAY</t>
  </si>
  <si>
    <t>BLUFF</t>
  </si>
  <si>
    <t>LYTTELTON</t>
  </si>
  <si>
    <t>NELSON</t>
  </si>
  <si>
    <t>PORT CHALMERS</t>
  </si>
  <si>
    <t>BEIRUT</t>
  </si>
  <si>
    <t>GIOIA TAURO</t>
  </si>
  <si>
    <t>LA SPEZIA</t>
  </si>
  <si>
    <t>GENOA</t>
  </si>
  <si>
    <t>FOS</t>
  </si>
  <si>
    <t>JEBEL ALI</t>
  </si>
  <si>
    <t>DAMMAM</t>
  </si>
  <si>
    <t>UMM QASR</t>
  </si>
  <si>
    <t>HAMAD</t>
  </si>
  <si>
    <t>COEGA</t>
  </si>
  <si>
    <t>DURBAN</t>
  </si>
  <si>
    <t>SANTOS</t>
  </si>
  <si>
    <t>MONTEVIDEO</t>
  </si>
  <si>
    <t>BUENOS AIRES</t>
  </si>
  <si>
    <t>RIO GRANDE</t>
  </si>
  <si>
    <t>NAVEGANTES</t>
  </si>
  <si>
    <t>OAKLAND</t>
  </si>
  <si>
    <t>YARMICA</t>
  </si>
  <si>
    <t>ISTANBUL</t>
  </si>
  <si>
    <t>TEKIRDAG</t>
  </si>
  <si>
    <t>CRISTOBAL</t>
    <phoneticPr fontId="5" type="noConversion"/>
  </si>
  <si>
    <t xml:space="preserve">PORT LOUIS </t>
    <phoneticPr fontId="5" type="noConversion"/>
  </si>
  <si>
    <t>Singapore</t>
  </si>
  <si>
    <t>Tanjung Pelepas</t>
  </si>
  <si>
    <t>KIWI</t>
  </si>
  <si>
    <t>AUCKLAND</t>
  </si>
  <si>
    <t>TAURANGUA</t>
  </si>
  <si>
    <t>WELLINGTON</t>
  </si>
  <si>
    <t>NAPIER</t>
  </si>
  <si>
    <t>ETD PUSAN</t>
  </si>
  <si>
    <t>ETD NINGBO</t>
  </si>
  <si>
    <t>ETD SINGAPORE</t>
  </si>
  <si>
    <t>The above schedule is for reference only and subject to changes with/without prior notice.</t>
  </si>
  <si>
    <t>CONDOR</t>
  </si>
  <si>
    <t>LION</t>
  </si>
  <si>
    <t>SILK</t>
  </si>
  <si>
    <t>EMPIRE</t>
  </si>
  <si>
    <t>LONE STAR</t>
  </si>
  <si>
    <t>EMERALD</t>
  </si>
  <si>
    <t>MAPLE</t>
  </si>
  <si>
    <t>JADE</t>
  </si>
  <si>
    <t>ANDES</t>
  </si>
  <si>
    <t>AZTEC</t>
  </si>
  <si>
    <t>INCA</t>
  </si>
  <si>
    <t>INTRA ASIA</t>
  </si>
  <si>
    <t>AFRICA EXPRESS</t>
  </si>
  <si>
    <t>CY IN</t>
  </si>
  <si>
    <t xml:space="preserve">KING ABDULLAH PORT </t>
  </si>
  <si>
    <t>ABU DHABI</t>
  </si>
  <si>
    <t>MELBOURNE</t>
  </si>
  <si>
    <t>BRISBANE</t>
  </si>
  <si>
    <t>SYDNEY</t>
  </si>
  <si>
    <t>PUERTO QUETZAL</t>
  </si>
  <si>
    <t>COLOMBO</t>
  </si>
  <si>
    <t>PRINCE RUPTER</t>
  </si>
  <si>
    <t>australia express</t>
  </si>
  <si>
    <t>KLAIPEDA</t>
  </si>
  <si>
    <t>GDYNIA</t>
  </si>
  <si>
    <t>PARANAGUA</t>
  </si>
  <si>
    <t>LONDON GATE WAY</t>
  </si>
  <si>
    <t>LOS ANGELES</t>
  </si>
  <si>
    <t>KINGSTON</t>
  </si>
  <si>
    <t>swan</t>
  </si>
  <si>
    <t>CRISTOBAL</t>
  </si>
  <si>
    <t xml:space="preserve">PORT LOUIS </t>
  </si>
  <si>
    <t>MIAMI</t>
  </si>
  <si>
    <t>公司网址：www.msc.com 销售热线：88007538/88007505/88007515 联系人:Zorro Chen/Lydia Bi/Crystal Li</t>
  </si>
  <si>
    <t>LONG BEACH</t>
  </si>
  <si>
    <t>PORT SAID EAST</t>
    <phoneticPr fontId="5" type="noConversion"/>
  </si>
  <si>
    <t>HAIFA</t>
    <phoneticPr fontId="5" type="noConversion"/>
  </si>
  <si>
    <t>KOPER</t>
    <phoneticPr fontId="5" type="noConversion"/>
  </si>
  <si>
    <t>TRIESTE</t>
    <phoneticPr fontId="5" type="noConversion"/>
  </si>
  <si>
    <t>RIJEKA</t>
    <phoneticPr fontId="5" type="noConversion"/>
  </si>
  <si>
    <t>GOTHENBURG</t>
    <phoneticPr fontId="5" type="noConversion"/>
  </si>
  <si>
    <t>AARHUA</t>
    <phoneticPr fontId="5" type="noConversion"/>
  </si>
  <si>
    <t>ROTTERDAM</t>
    <phoneticPr fontId="5" type="noConversion"/>
  </si>
  <si>
    <t>BREMERHAVEN</t>
    <phoneticPr fontId="5" type="noConversion"/>
  </si>
  <si>
    <t>ALGECIRAS</t>
    <phoneticPr fontId="5" type="noConversion"/>
  </si>
  <si>
    <t>SINES</t>
    <phoneticPr fontId="5" type="noConversion"/>
  </si>
  <si>
    <t>ETA</t>
    <phoneticPr fontId="5" type="noConversion"/>
  </si>
  <si>
    <t>GIOIA TAURO</t>
    <phoneticPr fontId="5" type="noConversion"/>
  </si>
  <si>
    <t>8:00 THU</t>
  </si>
  <si>
    <t>6:00 FRI</t>
  </si>
  <si>
    <t>8:00 WED</t>
  </si>
  <si>
    <t>6:00 THU</t>
  </si>
  <si>
    <t>LAZARO</t>
    <phoneticPr fontId="5" type="noConversion"/>
  </si>
  <si>
    <t>ETA</t>
    <phoneticPr fontId="5" type="noConversion"/>
  </si>
  <si>
    <t>CALLAO</t>
    <phoneticPr fontId="5" type="noConversion"/>
  </si>
  <si>
    <t>dragon</t>
    <phoneticPr fontId="5" type="noConversion"/>
  </si>
  <si>
    <t>ANTWERP</t>
    <phoneticPr fontId="5" type="noConversion"/>
  </si>
  <si>
    <t>ETA</t>
    <phoneticPr fontId="5" type="noConversion"/>
  </si>
  <si>
    <t>TBA</t>
    <phoneticPr fontId="5" type="noConversion"/>
  </si>
  <si>
    <t>922W</t>
    <phoneticPr fontId="5" type="noConversion"/>
  </si>
  <si>
    <t>MAERSK HANGZHOU/马士基杭州</t>
    <phoneticPr fontId="5" type="noConversion"/>
  </si>
  <si>
    <t>QX923W</t>
    <phoneticPr fontId="5" type="noConversion"/>
  </si>
  <si>
    <t>MSC GENOVA/地中海热那亚</t>
    <phoneticPr fontId="5" type="noConversion"/>
  </si>
  <si>
    <t>924W</t>
    <phoneticPr fontId="5" type="noConversion"/>
  </si>
  <si>
    <t>MAERSK HAMBURG/ 马士基汉堡</t>
    <phoneticPr fontId="5" type="noConversion"/>
  </si>
  <si>
    <t>MAERSK HAVANA/马士基哈瓦那</t>
    <phoneticPr fontId="5" type="noConversion"/>
  </si>
  <si>
    <t>MAERSK HERRERA/马士基何瑞娜</t>
    <phoneticPr fontId="5" type="noConversion"/>
  </si>
  <si>
    <t>925W</t>
    <phoneticPr fontId="5" type="noConversion"/>
  </si>
  <si>
    <t>926W</t>
    <phoneticPr fontId="5" type="noConversion"/>
  </si>
  <si>
    <t>FB923W</t>
    <phoneticPr fontId="5" type="noConversion"/>
  </si>
  <si>
    <t>FB924W</t>
  </si>
  <si>
    <t>FB925W</t>
  </si>
  <si>
    <t>MSC ERICA /地中海艾丽卡</t>
    <phoneticPr fontId="5" type="noConversion"/>
  </si>
  <si>
    <t>MSC MIRJA/ 地中海米茄</t>
    <phoneticPr fontId="5" type="noConversion"/>
  </si>
  <si>
    <t>MANILA MAERSK/马尼拉马士基</t>
    <phoneticPr fontId="5" type="noConversion"/>
  </si>
  <si>
    <t>MSC ANNA /地中海安娜</t>
    <phoneticPr fontId="5" type="noConversion"/>
  </si>
  <si>
    <t>EUGEN MAERSK 925W</t>
    <phoneticPr fontId="5" type="noConversion"/>
  </si>
  <si>
    <t>ELEONORA MAERSK 926W</t>
    <phoneticPr fontId="5" type="noConversion"/>
  </si>
  <si>
    <t>MSC MELATILDE 927W</t>
    <phoneticPr fontId="5" type="noConversion"/>
  </si>
  <si>
    <t>MSC NEW YORK 928W</t>
    <phoneticPr fontId="5" type="noConversion"/>
  </si>
  <si>
    <t>MAERSK ELBA 924W</t>
    <phoneticPr fontId="5" type="noConversion"/>
  </si>
  <si>
    <t>MAERSK EINDHOVEN 925W</t>
    <phoneticPr fontId="5" type="noConversion"/>
  </si>
  <si>
    <t>MAERSK EMERALD 926W</t>
    <phoneticPr fontId="5" type="noConversion"/>
  </si>
  <si>
    <t>MSC BERYL 927W</t>
    <phoneticPr fontId="5" type="noConversion"/>
  </si>
  <si>
    <t>MADRID MAERSK 923W</t>
    <phoneticPr fontId="5" type="noConversion"/>
  </si>
  <si>
    <t>MUNKEBO MAERSK 924W</t>
    <phoneticPr fontId="5" type="noConversion"/>
  </si>
  <si>
    <t>MAJESTIC MAERSK 925W</t>
    <phoneticPr fontId="5" type="noConversion"/>
  </si>
  <si>
    <t>MSC DITTE 926W</t>
    <phoneticPr fontId="5" type="noConversion"/>
  </si>
  <si>
    <t>MARY MAERSK 923W</t>
    <phoneticPr fontId="5" type="noConversion"/>
  </si>
  <si>
    <t>ESTELLE MAERSK 924W</t>
    <phoneticPr fontId="5" type="noConversion"/>
  </si>
  <si>
    <t>MSC VENICE 925W</t>
    <phoneticPr fontId="5" type="noConversion"/>
  </si>
  <si>
    <t>MAASTRICHT MAERSK 926W</t>
    <phoneticPr fontId="5" type="noConversion"/>
  </si>
  <si>
    <t>MSC MAUREEN MA923R</t>
    <phoneticPr fontId="5" type="noConversion"/>
  </si>
  <si>
    <t>MSC FLAMINIA MA924R</t>
    <phoneticPr fontId="5" type="noConversion"/>
  </si>
  <si>
    <t>MSC METHONI MA925R</t>
    <phoneticPr fontId="5" type="noConversion"/>
  </si>
  <si>
    <t>MSC MELISSA MA926R</t>
    <phoneticPr fontId="5" type="noConversion"/>
  </si>
  <si>
    <t>MSC DARDANELLES MA927R</t>
    <phoneticPr fontId="5" type="noConversion"/>
  </si>
  <si>
    <t>MSC REEF FJ923W</t>
    <phoneticPr fontId="5" type="noConversion"/>
  </si>
  <si>
    <t>MSC CLARA FJ925W</t>
    <phoneticPr fontId="5" type="noConversion"/>
  </si>
  <si>
    <t>MSC MIRJAM FJ924W</t>
    <phoneticPr fontId="5" type="noConversion"/>
  </si>
  <si>
    <t>MSC OLIVER FJ926W</t>
    <phoneticPr fontId="5" type="noConversion"/>
  </si>
  <si>
    <t>MSC JADE FJ927W</t>
    <phoneticPr fontId="5" type="noConversion"/>
  </si>
  <si>
    <t>MSC JEWEL 924W</t>
    <phoneticPr fontId="5" type="noConversion"/>
  </si>
  <si>
    <t>MSC CAMILLE 925W</t>
    <phoneticPr fontId="5" type="noConversion"/>
  </si>
  <si>
    <t>MSC BEATRICE 926W</t>
    <phoneticPr fontId="5" type="noConversion"/>
  </si>
  <si>
    <t>MSC IRENE 927W</t>
    <phoneticPr fontId="5" type="noConversion"/>
  </si>
  <si>
    <t>MSC PALOMA FT923W</t>
    <phoneticPr fontId="5" type="noConversion"/>
  </si>
  <si>
    <t>MSC ISTANBUL FT924W</t>
    <phoneticPr fontId="5" type="noConversion"/>
  </si>
  <si>
    <t>MSC LONDON FT925W</t>
    <phoneticPr fontId="5" type="noConversion"/>
  </si>
  <si>
    <t>MSC HAMBURG FT926W</t>
    <phoneticPr fontId="5" type="noConversion"/>
  </si>
  <si>
    <t>MSC DANIT FT927W</t>
    <phoneticPr fontId="5" type="noConversion"/>
  </si>
  <si>
    <t>GUTHORM MAERSK 923E</t>
    <phoneticPr fontId="5" type="noConversion"/>
  </si>
  <si>
    <t>Gunhilde Maersk 924E</t>
    <phoneticPr fontId="5" type="noConversion"/>
  </si>
  <si>
    <t>Gjertrud Maersk 925E</t>
    <phoneticPr fontId="5" type="noConversion"/>
  </si>
  <si>
    <t>MAERSK Suzhou 926E</t>
    <phoneticPr fontId="5" type="noConversion"/>
  </si>
  <si>
    <t>MAERSK Shenzhen 922E</t>
    <phoneticPr fontId="5" type="noConversion"/>
  </si>
  <si>
    <t>SM SEATTLE 922E</t>
    <phoneticPr fontId="5" type="noConversion"/>
  </si>
  <si>
    <t>MSC VANESSA 923E</t>
    <phoneticPr fontId="5" type="noConversion"/>
  </si>
  <si>
    <t>MAERSK KALAMATA 924E</t>
    <phoneticPr fontId="5" type="noConversion"/>
  </si>
  <si>
    <t>MAERSK PUELO 925E</t>
    <phoneticPr fontId="5" type="noConversion"/>
  </si>
  <si>
    <t>MSC MARIANNA 926E</t>
    <phoneticPr fontId="5" type="noConversion"/>
  </si>
  <si>
    <t>MSC LISBON 923E</t>
    <phoneticPr fontId="5" type="noConversion"/>
  </si>
  <si>
    <t>MAERSK SEMARANG 924E</t>
    <phoneticPr fontId="5" type="noConversion"/>
  </si>
  <si>
    <t>SEAMAX STRATFORD 925E</t>
    <phoneticPr fontId="5" type="noConversion"/>
  </si>
  <si>
    <t>MAERSK SURABAYA 926E</t>
    <phoneticPr fontId="5" type="noConversion"/>
  </si>
  <si>
    <t>CCNI ANDES 2E</t>
    <phoneticPr fontId="5" type="noConversion"/>
  </si>
  <si>
    <t>Parsifal 11E</t>
    <phoneticPr fontId="5" type="noConversion"/>
  </si>
  <si>
    <t>ZIM DJIBOUTI 66E</t>
    <phoneticPr fontId="5" type="noConversion"/>
  </si>
  <si>
    <t>AMERICA 87E</t>
    <phoneticPr fontId="5" type="noConversion"/>
  </si>
  <si>
    <t>MAERSK STRALSUND 922N</t>
    <phoneticPr fontId="5" type="noConversion"/>
  </si>
  <si>
    <t>ANNA MAERSK 923N</t>
    <phoneticPr fontId="5" type="noConversion"/>
  </si>
  <si>
    <t>ZIM NINGBO 56E</t>
    <phoneticPr fontId="5" type="noConversion"/>
  </si>
  <si>
    <t>ZIM SAN DIEGO 41E</t>
    <phoneticPr fontId="5" type="noConversion"/>
  </si>
  <si>
    <t>MAERSK SARNIA 926N</t>
    <phoneticPr fontId="5" type="noConversion"/>
  </si>
  <si>
    <t>GERNER MAERSK 922N</t>
    <phoneticPr fontId="5" type="noConversion"/>
  </si>
  <si>
    <t>MAERSK ALGOL 923N</t>
    <phoneticPr fontId="5" type="noConversion"/>
  </si>
  <si>
    <t>MAERSK ALTAIR 924N</t>
    <phoneticPr fontId="5" type="noConversion"/>
  </si>
  <si>
    <t>MAERSK ANTARES 925N</t>
    <phoneticPr fontId="5" type="noConversion"/>
  </si>
  <si>
    <t>GERDA MAERSK 926N</t>
    <phoneticPr fontId="5" type="noConversion"/>
  </si>
  <si>
    <t>MSC CAPELLA FA922A</t>
    <phoneticPr fontId="5" type="noConversion"/>
  </si>
  <si>
    <t>ATACAMA 923E</t>
    <phoneticPr fontId="5" type="noConversion"/>
  </si>
  <si>
    <t>MSC LAUREN FA924A</t>
    <phoneticPr fontId="5" type="noConversion"/>
  </si>
  <si>
    <t>MOL BENEFACTOR 925E</t>
    <phoneticPr fontId="5" type="noConversion"/>
  </si>
  <si>
    <t>MAIPO 923E</t>
    <phoneticPr fontId="5" type="noConversion"/>
  </si>
  <si>
    <t>MAULLIN 924E</t>
    <phoneticPr fontId="5" type="noConversion"/>
  </si>
  <si>
    <t>CISNES 923E</t>
    <phoneticPr fontId="5" type="noConversion"/>
  </si>
  <si>
    <t>CORCOVADO 924E</t>
    <phoneticPr fontId="5" type="noConversion"/>
  </si>
  <si>
    <t>MOL BEYOND 925E</t>
    <phoneticPr fontId="5" type="noConversion"/>
  </si>
  <si>
    <t>CAUTIN 926E</t>
    <phoneticPr fontId="5" type="noConversion"/>
  </si>
  <si>
    <t>MSC SARA ELENA FI923A</t>
    <phoneticPr fontId="5" type="noConversion"/>
  </si>
  <si>
    <t>MSC GISELLE FI924A</t>
    <phoneticPr fontId="5" type="noConversion"/>
  </si>
  <si>
    <t>Cape Artemisio 925W</t>
    <phoneticPr fontId="5" type="noConversion"/>
  </si>
  <si>
    <t>MOL BEACON 926W</t>
    <phoneticPr fontId="5" type="noConversion"/>
  </si>
  <si>
    <t>TBA</t>
    <phoneticPr fontId="5" type="noConversion"/>
  </si>
  <si>
    <t>MSC LUISA ZF924A</t>
    <phoneticPr fontId="5" type="noConversion"/>
  </si>
  <si>
    <t>MSC DOMITILLE ZF925A</t>
    <phoneticPr fontId="5" type="noConversion"/>
  </si>
  <si>
    <t>MSC MARINA ZF926A</t>
    <phoneticPr fontId="5" type="noConversion"/>
  </si>
  <si>
    <t>MSC VALENCIA ZF927A</t>
    <phoneticPr fontId="5" type="noConversion"/>
  </si>
  <si>
    <t>CONTI CONTESSA 923A</t>
    <phoneticPr fontId="5" type="noConversion"/>
  </si>
  <si>
    <t>MSC FRANCESCA 924A</t>
    <phoneticPr fontId="5" type="noConversion"/>
  </si>
  <si>
    <t>SM CHARLESTON 925A</t>
    <phoneticPr fontId="5" type="noConversion"/>
  </si>
  <si>
    <t>MSC INES 927A</t>
    <phoneticPr fontId="5" type="noConversion"/>
  </si>
  <si>
    <t>BOMAR FULGENT FC925A</t>
    <phoneticPr fontId="5" type="noConversion"/>
  </si>
  <si>
    <t>MSC REBECCA FC926A</t>
    <phoneticPr fontId="5" type="noConversion"/>
  </si>
  <si>
    <t>LORI FC927A</t>
    <phoneticPr fontId="5" type="noConversion"/>
  </si>
  <si>
    <t>MAJD FC928A</t>
    <phoneticPr fontId="5" type="noConversion"/>
  </si>
  <si>
    <t>GOTTFRIED SCHULTE FC929A</t>
    <phoneticPr fontId="5" type="noConversion"/>
  </si>
  <si>
    <t>BOMAR ROSSI KE925A</t>
    <phoneticPr fontId="5" type="noConversion"/>
  </si>
  <si>
    <t>MSC ASTRID KE926A</t>
    <phoneticPr fontId="5" type="noConversion"/>
  </si>
  <si>
    <t>SAXONIA KE927A</t>
    <phoneticPr fontId="5" type="noConversion"/>
  </si>
  <si>
    <t>HOPE ISLAND KE928A</t>
    <phoneticPr fontId="5" type="noConversion"/>
  </si>
  <si>
    <t>COLOMBO KE929A</t>
    <phoneticPr fontId="5" type="noConversion"/>
  </si>
  <si>
    <t>CONTI CHIVALRY FK925A</t>
    <phoneticPr fontId="5" type="noConversion"/>
  </si>
  <si>
    <t>SM NEW YORK FK924A</t>
    <phoneticPr fontId="5" type="noConversion"/>
  </si>
  <si>
    <t>CONTI CHIVALRY FK926A</t>
    <phoneticPr fontId="5" type="noConversion"/>
  </si>
  <si>
    <t>MSC APOLLO FK927A</t>
    <phoneticPr fontId="5" type="noConversion"/>
  </si>
  <si>
    <t>ADRIAN SCHULTE 926E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</si>
</sst>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42" x14ac:knownFonts="1">
    <font>
      <sz val="11"/>
      <color theme="1"/>
      <name val="等线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8"/>
      <color theme="8" tint="-0.24994659260841701"/>
      <name val="Algerian"/>
      <family val="5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9"/>
      <color theme="1"/>
      <name val="等线"/>
      <family val="2"/>
      <scheme val="minor"/>
    </font>
    <font>
      <sz val="8"/>
      <color theme="1"/>
      <name val="等线"/>
      <family val="2"/>
      <scheme val="minor"/>
    </font>
    <font>
      <i/>
      <sz val="16"/>
      <color theme="8" tint="-0.249977111117893"/>
      <name val="Algerian"/>
      <family val="5"/>
    </font>
    <font>
      <sz val="11"/>
      <color rgb="FFFF0000"/>
      <name val="等线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等线"/>
      <family val="2"/>
      <scheme val="minor"/>
    </font>
    <font>
      <b/>
      <sz val="9"/>
      <color rgb="FFFF0000"/>
      <name val="等线"/>
      <family val="2"/>
      <scheme val="minor"/>
    </font>
    <font>
      <i/>
      <sz val="16"/>
      <color rgb="FF0070C0"/>
      <name val="Algerian"/>
      <family val="5"/>
    </font>
    <font>
      <sz val="9"/>
      <color theme="1"/>
      <name val="Arial"/>
      <family val="2"/>
    </font>
    <font>
      <sz val="8"/>
      <color rgb="FFFF0000"/>
      <name val="等线"/>
      <family val="2"/>
      <scheme val="minor"/>
    </font>
    <font>
      <b/>
      <sz val="11"/>
      <color rgb="FFFF0000"/>
      <name val="等线"/>
      <family val="2"/>
      <scheme val="minor"/>
    </font>
    <font>
      <sz val="11"/>
      <name val="等线"/>
      <family val="2"/>
      <scheme val="minor"/>
    </font>
    <font>
      <sz val="11"/>
      <color theme="0"/>
      <name val="等线"/>
      <family val="2"/>
      <scheme val="minor"/>
    </font>
    <font>
      <sz val="9"/>
      <color theme="0"/>
      <name val="Arial"/>
      <family val="2"/>
    </font>
    <font>
      <sz val="11"/>
      <color rgb="FFFF0000"/>
      <name val="等线"/>
      <scheme val="minor"/>
    </font>
    <font>
      <sz val="11"/>
      <name val="等线"/>
      <scheme val="minor"/>
    </font>
    <font>
      <u/>
      <sz val="11"/>
      <color theme="10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name val="等线"/>
      <scheme val="minor"/>
    </font>
    <font>
      <strike/>
      <sz val="11"/>
      <color rgb="FFFF0000"/>
      <name val="等线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4" fillId="0" borderId="0" applyNumberFormat="0" applyFill="0" applyBorder="0" applyAlignment="0" applyProtection="0"/>
    <xf numFmtId="0" fontId="25" fillId="14" borderId="0"/>
    <xf numFmtId="0" fontId="25" fillId="18" borderId="0"/>
    <xf numFmtId="0" fontId="25" fillId="22" borderId="0"/>
    <xf numFmtId="0" fontId="25" fillId="26" borderId="0"/>
    <xf numFmtId="0" fontId="25" fillId="30" borderId="0"/>
    <xf numFmtId="0" fontId="25" fillId="34" borderId="0"/>
    <xf numFmtId="0" fontId="25" fillId="15" borderId="0"/>
    <xf numFmtId="0" fontId="25" fillId="19" borderId="0"/>
    <xf numFmtId="0" fontId="25" fillId="23" borderId="0"/>
    <xf numFmtId="0" fontId="25" fillId="27" borderId="0"/>
    <xf numFmtId="0" fontId="25" fillId="31" borderId="0"/>
    <xf numFmtId="0" fontId="25" fillId="35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20" fillId="36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20" fillId="33" borderId="0"/>
    <xf numFmtId="0" fontId="31" fillId="7" borderId="0"/>
    <xf numFmtId="0" fontId="35" fillId="10" borderId="23"/>
    <xf numFmtId="0" fontId="37" fillId="11" borderId="26"/>
    <xf numFmtId="0" fontId="38" fillId="0" borderId="0"/>
    <xf numFmtId="0" fontId="30" fillId="6" borderId="0"/>
    <xf numFmtId="0" fontId="27" fillId="0" borderId="20"/>
    <xf numFmtId="0" fontId="28" fillId="0" borderId="21"/>
    <xf numFmtId="0" fontId="29" fillId="0" borderId="22"/>
    <xf numFmtId="0" fontId="29" fillId="0" borderId="0"/>
    <xf numFmtId="0" fontId="33" fillId="9" borderId="23"/>
    <xf numFmtId="0" fontId="36" fillId="0" borderId="25"/>
    <xf numFmtId="0" fontId="32" fillId="8" borderId="0"/>
    <xf numFmtId="0" fontId="25" fillId="12" borderId="27"/>
    <xf numFmtId="0" fontId="34" fillId="10" borderId="24"/>
    <xf numFmtId="0" fontId="26" fillId="0" borderId="0"/>
    <xf numFmtId="0" fontId="39" fillId="0" borderId="28"/>
    <xf numFmtId="0" fontId="10" fillId="0" borderId="0"/>
  </cellStyleXfs>
  <cellXfs count="210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0" fillId="0" borderId="5" xfId="0" applyBorder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NumberFormat="1" applyFill="1" applyBorder="1"/>
    <xf numFmtId="0" fontId="6" fillId="0" borderId="0" xfId="0" applyFont="1" applyBorder="1" applyAlignment="1">
      <alignment horizontal="left"/>
    </xf>
    <xf numFmtId="14" fontId="0" fillId="0" borderId="0" xfId="0" applyNumberFormat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1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15" xfId="0" applyBorder="1"/>
    <xf numFmtId="14" fontId="0" fillId="0" borderId="15" xfId="0" applyNumberFormat="1" applyBorder="1"/>
    <xf numFmtId="0" fontId="11" fillId="0" borderId="0" xfId="0" applyFont="1" applyFill="1" applyAlignment="1" applyProtection="1">
      <alignment horizontal="left"/>
      <protection locked="0"/>
    </xf>
    <xf numFmtId="0" fontId="19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14" fontId="19" fillId="0" borderId="5" xfId="0" applyNumberFormat="1" applyFont="1" applyFill="1" applyBorder="1"/>
    <xf numFmtId="0" fontId="0" fillId="0" borderId="5" xfId="0" applyFill="1" applyBorder="1"/>
    <xf numFmtId="0" fontId="19" fillId="0" borderId="5" xfId="0" applyFont="1" applyFill="1" applyBorder="1"/>
    <xf numFmtId="0" fontId="19" fillId="0" borderId="0" xfId="0" applyFont="1" applyFill="1" applyBorder="1"/>
    <xf numFmtId="14" fontId="19" fillId="0" borderId="0" xfId="0" applyNumberFormat="1" applyFont="1" applyBorder="1"/>
    <xf numFmtId="14" fontId="6" fillId="0" borderId="0" xfId="0" applyNumberFormat="1" applyFont="1" applyFill="1" applyBorder="1" applyAlignment="1">
      <alignment horizontal="left" wrapText="1"/>
    </xf>
    <xf numFmtId="0" fontId="15" fillId="0" borderId="15" xfId="0" applyFont="1" applyBorder="1"/>
    <xf numFmtId="0" fontId="0" fillId="0" borderId="5" xfId="0" applyFont="1" applyFill="1" applyBorder="1"/>
    <xf numFmtId="0" fontId="0" fillId="0" borderId="0" xfId="0" applyFont="1"/>
    <xf numFmtId="0" fontId="20" fillId="0" borderId="0" xfId="0" applyFont="1"/>
    <xf numFmtId="0" fontId="20" fillId="0" borderId="0" xfId="0" applyFont="1" applyBorder="1"/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176" fontId="0" fillId="0" borderId="0" xfId="0" applyNumberFormat="1"/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/>
    <xf numFmtId="176" fontId="20" fillId="0" borderId="0" xfId="0" applyNumberFormat="1" applyFont="1"/>
    <xf numFmtId="176" fontId="0" fillId="0" borderId="5" xfId="0" applyNumberFormat="1" applyFill="1" applyBorder="1"/>
    <xf numFmtId="176" fontId="0" fillId="0" borderId="6" xfId="0" applyNumberFormat="1" applyFill="1" applyBorder="1"/>
    <xf numFmtId="176" fontId="20" fillId="0" borderId="0" xfId="0" applyNumberFormat="1" applyFont="1" applyBorder="1"/>
    <xf numFmtId="176" fontId="20" fillId="0" borderId="0" xfId="0" applyNumberFormat="1" applyFont="1" applyFill="1" applyBorder="1"/>
    <xf numFmtId="176" fontId="19" fillId="0" borderId="5" xfId="0" applyNumberFormat="1" applyFont="1" applyBorder="1"/>
    <xf numFmtId="176" fontId="19" fillId="0" borderId="8" xfId="0" applyNumberFormat="1" applyFont="1" applyBorder="1"/>
    <xf numFmtId="176" fontId="19" fillId="0" borderId="6" xfId="0" applyNumberFormat="1" applyFont="1" applyFill="1" applyBorder="1"/>
    <xf numFmtId="176" fontId="0" fillId="0" borderId="5" xfId="0" applyNumberFormat="1" applyBorder="1"/>
    <xf numFmtId="176" fontId="0" fillId="0" borderId="8" xfId="0" applyNumberFormat="1" applyBorder="1"/>
    <xf numFmtId="176" fontId="0" fillId="0" borderId="0" xfId="0" applyNumberFormat="1" applyFill="1" applyBorder="1"/>
    <xf numFmtId="176" fontId="19" fillId="0" borderId="8" xfId="0" applyNumberFormat="1" applyFont="1" applyFill="1" applyBorder="1"/>
    <xf numFmtId="176" fontId="19" fillId="0" borderId="6" xfId="0" applyNumberFormat="1" applyFont="1" applyBorder="1"/>
    <xf numFmtId="176" fontId="0" fillId="0" borderId="5" xfId="0" applyNumberFormat="1" applyFont="1" applyBorder="1"/>
    <xf numFmtId="176" fontId="0" fillId="0" borderId="6" xfId="0" applyNumberFormat="1" applyBorder="1"/>
    <xf numFmtId="176" fontId="19" fillId="0" borderId="5" xfId="0" applyNumberFormat="1" applyFont="1" applyFill="1" applyBorder="1"/>
    <xf numFmtId="176" fontId="19" fillId="0" borderId="0" xfId="0" applyNumberFormat="1" applyFont="1" applyFill="1" applyBorder="1"/>
    <xf numFmtId="176" fontId="19" fillId="0" borderId="0" xfId="0" applyNumberFormat="1" applyFont="1" applyBorder="1"/>
    <xf numFmtId="176" fontId="1" fillId="0" borderId="0" xfId="0" applyNumberFormat="1" applyFont="1" applyFill="1" applyProtection="1">
      <protection locked="0"/>
    </xf>
    <xf numFmtId="176" fontId="19" fillId="0" borderId="0" xfId="0" applyNumberFormat="1" applyFont="1"/>
    <xf numFmtId="176" fontId="21" fillId="0" borderId="0" xfId="0" applyNumberFormat="1" applyFont="1" applyFill="1" applyProtection="1">
      <protection locked="0"/>
    </xf>
    <xf numFmtId="176" fontId="21" fillId="0" borderId="0" xfId="0" applyNumberFormat="1" applyFont="1" applyFill="1" applyBorder="1" applyProtection="1">
      <protection locked="0"/>
    </xf>
    <xf numFmtId="176" fontId="10" fillId="0" borderId="0" xfId="0" applyNumberFormat="1" applyFont="1"/>
    <xf numFmtId="176" fontId="0" fillId="0" borderId="15" xfId="0" applyNumberFormat="1" applyBorder="1"/>
    <xf numFmtId="176" fontId="6" fillId="0" borderId="0" xfId="0" applyNumberFormat="1" applyFont="1" applyFill="1" applyBorder="1" applyAlignment="1">
      <alignment horizontal="left" wrapText="1"/>
    </xf>
    <xf numFmtId="176" fontId="6" fillId="0" borderId="0" xfId="0" applyNumberFormat="1" applyFont="1" applyBorder="1" applyAlignment="1">
      <alignment horizontal="left" wrapText="1"/>
    </xf>
    <xf numFmtId="176" fontId="0" fillId="0" borderId="5" xfId="0" applyNumberFormat="1" applyFont="1" applyFill="1" applyBorder="1"/>
    <xf numFmtId="176" fontId="1" fillId="0" borderId="0" xfId="0" applyNumberFormat="1" applyFont="1" applyFill="1" applyAlignment="1" applyProtection="1">
      <protection locked="0"/>
    </xf>
    <xf numFmtId="176" fontId="19" fillId="0" borderId="0" xfId="0" applyNumberFormat="1" applyFont="1" applyFill="1"/>
    <xf numFmtId="176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/>
    <xf numFmtId="176" fontId="13" fillId="0" borderId="0" xfId="0" applyNumberFormat="1" applyFont="1"/>
    <xf numFmtId="176" fontId="19" fillId="2" borderId="5" xfId="0" applyNumberFormat="1" applyFont="1" applyFill="1" applyBorder="1"/>
    <xf numFmtId="176" fontId="19" fillId="2" borderId="6" xfId="0" applyNumberFormat="1" applyFont="1" applyFill="1" applyBorder="1"/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Border="1"/>
    <xf numFmtId="176" fontId="20" fillId="0" borderId="0" xfId="0" applyNumberFormat="1" applyFont="1" applyFill="1"/>
    <xf numFmtId="0" fontId="0" fillId="0" borderId="0" xfId="0" applyFill="1"/>
    <xf numFmtId="0" fontId="10" fillId="0" borderId="0" xfId="0" applyFont="1" applyFill="1" applyBorder="1"/>
    <xf numFmtId="0" fontId="22" fillId="0" borderId="0" xfId="0" applyFont="1" applyFill="1" applyBorder="1"/>
    <xf numFmtId="176" fontId="22" fillId="0" borderId="0" xfId="0" applyNumberFormat="1" applyFont="1" applyFill="1" applyBorder="1"/>
    <xf numFmtId="176" fontId="10" fillId="0" borderId="0" xfId="0" applyNumberFormat="1" applyFont="1" applyFill="1" applyBorder="1"/>
    <xf numFmtId="0" fontId="0" fillId="0" borderId="0" xfId="0" applyFont="1" applyFill="1" applyBorder="1"/>
    <xf numFmtId="14" fontId="19" fillId="0" borderId="0" xfId="0" applyNumberFormat="1" applyFont="1" applyFill="1" applyBorder="1"/>
    <xf numFmtId="176" fontId="0" fillId="0" borderId="0" xfId="0" applyNumberFormat="1" applyFont="1" applyFill="1" applyBorder="1"/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7" xfId="0" applyNumberFormat="1" applyFont="1" applyFill="1" applyBorder="1" applyAlignment="1" applyProtection="1">
      <alignment horizontal="center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  <protection locked="0"/>
    </xf>
    <xf numFmtId="176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3" xfId="0" applyNumberFormat="1" applyFont="1" applyFill="1" applyBorder="1" applyAlignment="1" applyProtection="1">
      <alignment horizontal="center" vertical="center"/>
      <protection locked="0"/>
    </xf>
    <xf numFmtId="176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6" xfId="0" applyNumberFormat="1" applyFont="1" applyFill="1" applyBorder="1" applyAlignment="1" applyProtection="1">
      <alignment horizontal="center" vertical="center"/>
      <protection locked="0"/>
    </xf>
    <xf numFmtId="176" fontId="2" fillId="4" borderId="7" xfId="0" applyNumberFormat="1" applyFont="1" applyFill="1" applyBorder="1" applyAlignment="1" applyProtection="1">
      <alignment horizontal="center" vertical="center"/>
      <protection locked="0"/>
    </xf>
    <xf numFmtId="176" fontId="2" fillId="4" borderId="8" xfId="0" applyNumberFormat="1" applyFont="1" applyFill="1" applyBorder="1" applyAlignment="1" applyProtection="1">
      <alignment horizontal="center" vertical="center"/>
      <protection locked="0"/>
    </xf>
    <xf numFmtId="176" fontId="2" fillId="4" borderId="2" xfId="0" applyNumberFormat="1" applyFont="1" applyFill="1" applyBorder="1" applyAlignment="1" applyProtection="1">
      <alignment horizontal="center" vertical="center"/>
      <protection locked="0"/>
    </xf>
    <xf numFmtId="176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/>
    <xf numFmtId="176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5" xfId="0" applyNumberFormat="1" applyFont="1" applyFill="1" applyBorder="1" applyAlignment="1">
      <alignment horizontal="center"/>
    </xf>
    <xf numFmtId="176" fontId="0" fillId="0" borderId="0" xfId="0" applyNumberFormat="1" applyFill="1"/>
    <xf numFmtId="0" fontId="23" fillId="0" borderId="5" xfId="0" applyFont="1" applyFill="1" applyBorder="1"/>
    <xf numFmtId="176" fontId="23" fillId="0" borderId="5" xfId="0" applyNumberFormat="1" applyFont="1" applyFill="1" applyBorder="1"/>
    <xf numFmtId="0" fontId="23" fillId="0" borderId="0" xfId="0" applyFont="1" applyFill="1" applyBorder="1"/>
    <xf numFmtId="176" fontId="23" fillId="0" borderId="0" xfId="0" applyNumberFormat="1" applyFont="1" applyFill="1" applyBorder="1"/>
    <xf numFmtId="176" fontId="2" fillId="5" borderId="5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176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5" borderId="8" xfId="0" applyNumberFormat="1" applyFont="1" applyFill="1" applyBorder="1" applyAlignment="1" applyProtection="1">
      <alignment horizontal="center" vertical="center"/>
      <protection locked="0"/>
    </xf>
    <xf numFmtId="176" fontId="2" fillId="5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/>
    <xf numFmtId="176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14" fontId="6" fillId="0" borderId="5" xfId="0" applyNumberFormat="1" applyFont="1" applyFill="1" applyBorder="1" applyAlignment="1">
      <alignment horizontal="left" wrapText="1"/>
    </xf>
    <xf numFmtId="176" fontId="0" fillId="0" borderId="5" xfId="0" applyNumberFormat="1" applyFill="1" applyBorder="1"/>
    <xf numFmtId="0" fontId="0" fillId="0" borderId="15" xfId="0" applyBorder="1"/>
    <xf numFmtId="0" fontId="0" fillId="0" borderId="5" xfId="0" applyFill="1" applyBorder="1"/>
    <xf numFmtId="14" fontId="6" fillId="0" borderId="5" xfId="0" applyNumberFormat="1" applyFont="1" applyFill="1" applyBorder="1" applyAlignment="1">
      <alignment horizontal="left" wrapText="1"/>
    </xf>
    <xf numFmtId="176" fontId="0" fillId="0" borderId="5" xfId="0" applyNumberFormat="1" applyFill="1" applyBorder="1"/>
    <xf numFmtId="176" fontId="19" fillId="0" borderId="5" xfId="0" applyNumberFormat="1" applyFont="1" applyBorder="1"/>
    <xf numFmtId="176" fontId="19" fillId="0" borderId="5" xfId="0" applyNumberFormat="1" applyFont="1" applyFill="1" applyBorder="1"/>
    <xf numFmtId="176" fontId="0" fillId="0" borderId="5" xfId="0" applyNumberFormat="1" applyFont="1" applyFill="1" applyBorder="1"/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5" xfId="0" applyNumberFormat="1" applyFont="1" applyFill="1" applyBorder="1"/>
    <xf numFmtId="0" fontId="2" fillId="3" borderId="5" xfId="0" applyFont="1" applyFill="1" applyBorder="1" applyAlignment="1" applyProtection="1">
      <alignment horizontal="center" vertical="center"/>
      <protection locked="0"/>
    </xf>
    <xf numFmtId="14" fontId="0" fillId="0" borderId="5" xfId="0" applyNumberFormat="1" applyFill="1" applyBorder="1"/>
    <xf numFmtId="176" fontId="19" fillId="0" borderId="6" xfId="0" applyNumberFormat="1" applyFont="1" applyFill="1" applyBorder="1" applyAlignment="1">
      <alignment horizontal="center"/>
    </xf>
    <xf numFmtId="176" fontId="40" fillId="0" borderId="5" xfId="0" applyNumberFormat="1" applyFont="1" applyFill="1" applyBorder="1" applyAlignment="1">
      <alignment horizontal="left" wrapText="1"/>
    </xf>
    <xf numFmtId="0" fontId="19" fillId="0" borderId="0" xfId="0" applyNumberFormat="1" applyFont="1" applyBorder="1"/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4" fillId="3" borderId="10" xfId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Alignment="1"/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6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176" fontId="3" fillId="4" borderId="7" xfId="0" applyNumberFormat="1" applyFont="1" applyFill="1" applyBorder="1" applyAlignment="1" applyProtection="1">
      <alignment horizontal="center" vertical="center"/>
      <protection locked="0"/>
    </xf>
    <xf numFmtId="176" fontId="3" fillId="4" borderId="10" xfId="0" applyNumberFormat="1" applyFont="1" applyFill="1" applyBorder="1" applyAlignment="1" applyProtection="1">
      <alignment horizontal="center" vertical="center"/>
      <protection locked="0"/>
    </xf>
    <xf numFmtId="176" fontId="3" fillId="4" borderId="11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ill="1" applyBorder="1" applyAlignment="1">
      <alignment horizontal="center" vertical="center"/>
    </xf>
    <xf numFmtId="176" fontId="0" fillId="4" borderId="11" xfId="0" applyNumberForma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>
      <alignment horizontal="center" vertical="center"/>
    </xf>
    <xf numFmtId="0" fontId="41" fillId="37" borderId="5" xfId="0" applyFont="1" applyFill="1" applyBorder="1"/>
    <xf numFmtId="176" fontId="41" fillId="37" borderId="5" xfId="0" applyNumberFormat="1" applyFont="1" applyFill="1" applyBorder="1"/>
    <xf numFmtId="176" fontId="41" fillId="37" borderId="8" xfId="0" applyNumberFormat="1" applyFont="1" applyFill="1" applyBorder="1"/>
    <xf numFmtId="176" fontId="41" fillId="37" borderId="6" xfId="0" applyNumberFormat="1" applyFont="1" applyFill="1" applyBorder="1"/>
    <xf numFmtId="176" fontId="41" fillId="37" borderId="0" xfId="0" applyNumberFormat="1" applyFont="1" applyFill="1"/>
    <xf numFmtId="0" fontId="41" fillId="37" borderId="0" xfId="0" applyFont="1" applyFill="1"/>
    <xf numFmtId="0" fontId="10" fillId="37" borderId="5" xfId="0" applyFont="1" applyFill="1" applyBorder="1"/>
    <xf numFmtId="176" fontId="10" fillId="37" borderId="5" xfId="0" applyNumberFormat="1" applyFont="1" applyFill="1" applyBorder="1"/>
    <xf numFmtId="176" fontId="22" fillId="37" borderId="5" xfId="0" applyNumberFormat="1" applyFont="1" applyFill="1" applyBorder="1"/>
    <xf numFmtId="176" fontId="22" fillId="37" borderId="6" xfId="0" applyNumberFormat="1" applyFont="1" applyFill="1" applyBorder="1"/>
    <xf numFmtId="176" fontId="22" fillId="37" borderId="0" xfId="0" applyNumberFormat="1" applyFont="1" applyFill="1"/>
    <xf numFmtId="0" fontId="22" fillId="37" borderId="0" xfId="0" applyFont="1" applyFill="1"/>
  </cellXfs>
  <cellStyles count="43">
    <cellStyle name="20% - Accent1 2" xfId="2" xr:uid="{99CC9B03-9B8F-49A1-AD8D-D4B34751D7AE}"/>
    <cellStyle name="20% - Accent2 2" xfId="3" xr:uid="{81145A52-7ED3-4B8D-A073-1FF47F98113C}"/>
    <cellStyle name="20% - Accent3 2" xfId="4" xr:uid="{7CF98795-4CFA-45C2-92BD-5F7BD705C7D0}"/>
    <cellStyle name="20% - Accent4 2" xfId="5" xr:uid="{5DB2F1D4-1B8B-4170-9D87-6FFEE1DA7248}"/>
    <cellStyle name="20% - Accent5 2" xfId="6" xr:uid="{EEFEE111-978F-4193-A5B6-0E979B8BC339}"/>
    <cellStyle name="20% - Accent6 2" xfId="7" xr:uid="{67361B45-B742-42DB-B726-9A9E11827617}"/>
    <cellStyle name="40% - Accent1 2" xfId="8" xr:uid="{1F307600-A6F6-4DFE-B3C5-5FB8F1C77C93}"/>
    <cellStyle name="40% - Accent2 2" xfId="9" xr:uid="{368D5095-B0F0-4714-848D-938B846DC0D1}"/>
    <cellStyle name="40% - Accent3 2" xfId="10" xr:uid="{20D17ADD-5CD7-4AD1-A317-F8B41581BB25}"/>
    <cellStyle name="40% - Accent4 2" xfId="11" xr:uid="{B1A0A282-B17F-400F-9FAA-CBD50B6E0D62}"/>
    <cellStyle name="40% - Accent5 2" xfId="12" xr:uid="{EC4EE654-A0BD-48B9-A596-9D00336A9548}"/>
    <cellStyle name="40% - Accent6 2" xfId="13" xr:uid="{600AB52B-078C-4D76-BD64-08AAB156B4BF}"/>
    <cellStyle name="60% - Accent1 2" xfId="14" xr:uid="{90BDF6E8-016B-4272-B6DE-55465F26B8A0}"/>
    <cellStyle name="60% - Accent2 2" xfId="15" xr:uid="{03074848-4D10-4B6C-B68B-9942557491E6}"/>
    <cellStyle name="60% - Accent3 2" xfId="16" xr:uid="{5F5D4754-FAE6-41A4-8E14-0E1E18DF9380}"/>
    <cellStyle name="60% - Accent4 2" xfId="17" xr:uid="{1527532D-E5D2-420C-8D8B-78D1BFFD27DE}"/>
    <cellStyle name="60% - Accent5 2" xfId="18" xr:uid="{D776D0BA-619E-40E1-ABB3-7A3972050E7E}"/>
    <cellStyle name="60% - Accent6 2" xfId="19" xr:uid="{A6AA9975-265E-4868-87E7-D464578ACA3F}"/>
    <cellStyle name="Accent1 2" xfId="20" xr:uid="{B6C3040B-689E-4981-A75C-3B81DBCA1CD7}"/>
    <cellStyle name="Accent2 2" xfId="21" xr:uid="{49E000CE-F0A7-4070-8BD6-0474FFF48C3D}"/>
    <cellStyle name="Accent3 2" xfId="22" xr:uid="{965B2E1A-23B4-4148-B749-DFEDD5E3A230}"/>
    <cellStyle name="Accent4 2" xfId="23" xr:uid="{300358B7-33A3-4D4C-A45E-E7B84DA085EA}"/>
    <cellStyle name="Accent5 2" xfId="24" xr:uid="{F233B91C-4C39-424D-894F-DF4CA9E6F6B3}"/>
    <cellStyle name="Accent6 2" xfId="25" xr:uid="{D02CC5C3-6804-4190-A4DE-A220AD88CC73}"/>
    <cellStyle name="Bad 2" xfId="26" xr:uid="{ABD215F1-8C1C-4FF6-AE55-8A167932A9BB}"/>
    <cellStyle name="Calculation 2" xfId="27" xr:uid="{8083240B-86BA-48BE-B2B9-D35A4BEF8040}"/>
    <cellStyle name="Check Cell 2" xfId="28" xr:uid="{0BA1818C-19A9-4E02-A463-0F0D0B23AC24}"/>
    <cellStyle name="Explanatory Text 2" xfId="29" xr:uid="{2C0D2AEC-D0A6-44DC-9F1B-E226897ADA55}"/>
    <cellStyle name="Good 2" xfId="30" xr:uid="{EA9238C1-1A02-41AF-B235-EF0C764B18D3}"/>
    <cellStyle name="Heading 1 2" xfId="31" xr:uid="{E8D9CEC1-E1E0-48FD-BF9D-F1185C651883}"/>
    <cellStyle name="Heading 2 2" xfId="32" xr:uid="{294E9568-E3C8-49A8-A042-7E7FF6B1D033}"/>
    <cellStyle name="Heading 3 2" xfId="33" xr:uid="{49B7AC66-F0A9-42E2-9F4C-31541A1932D1}"/>
    <cellStyle name="Heading 4 2" xfId="34" xr:uid="{440E3DAE-8D55-48AC-AA2A-7F20B4E85313}"/>
    <cellStyle name="Hyperlink" xfId="1" builtinId="8"/>
    <cellStyle name="Input 2" xfId="35" xr:uid="{4A3A01BF-0EE0-41F8-877A-DF06F93955F0}"/>
    <cellStyle name="Linked Cell 2" xfId="36" xr:uid="{4A87620F-3753-4146-A279-AD51B45C6BB6}"/>
    <cellStyle name="Neutral 2" xfId="37" xr:uid="{62DFEAC2-232B-4AF8-A19D-646CDEBFEDED}"/>
    <cellStyle name="Normal" xfId="0" builtinId="0"/>
    <cellStyle name="Note 2" xfId="38" xr:uid="{4210C588-AB74-42E8-8B6D-2FCD7D4BFFBC}"/>
    <cellStyle name="Output 2" xfId="39" xr:uid="{955A2956-CAAE-4BED-9E7B-A6A3E9C14C21}"/>
    <cellStyle name="Title 2" xfId="40" xr:uid="{9A5B62CF-4B56-47C2-8601-397740381ABF}"/>
    <cellStyle name="Total 2" xfId="41" xr:uid="{C532E76D-37FB-4EAD-8068-73F2995759AF}"/>
    <cellStyle name="Warning Text 2" xfId="42" xr:uid="{179BB18B-E31D-4967-9B03-EE992FE29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71DEC-3238-4307-B3E3-925644C7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998220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E5EE8F-FC64-43D4-978A-FD4D8A81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094376-05F4-4D84-A66A-29271617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E4321C-A7E6-4294-99B8-392A8D13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767AE4-11A9-4519-9711-A70A434A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BFFA7-D5F2-42A6-9A08-1C364316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998220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AA98B-6CA4-4E33-A551-33DB8969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15240</xdr:rowOff>
    </xdr:from>
    <xdr:to>
      <xdr:col>0</xdr:col>
      <xdr:colOff>998220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080226-8AE9-48E8-8DB7-4A1D5D92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CBF9DD-7126-402B-9B1E-648F4D6E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FACE00-0D35-46ED-B122-70FC3A55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3FC078-53AD-4E4E-9A4E-AC7E4D01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logsitic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topLeftCell="A16" workbookViewId="0">
      <selection activeCell="I45" sqref="I45"/>
    </sheetView>
  </sheetViews>
  <sheetFormatPr defaultRowHeight="13.8" x14ac:dyDescent="0.25"/>
  <cols>
    <col min="1" max="1" width="41.109375" customWidth="1"/>
    <col min="2" max="2" width="8.77734375" bestFit="1" customWidth="1"/>
    <col min="3" max="3" width="8.44140625" bestFit="1" customWidth="1"/>
    <col min="4" max="5" width="11.6640625" style="44" bestFit="1" customWidth="1"/>
    <col min="6" max="6" width="9.33203125" customWidth="1"/>
    <col min="7" max="7" width="8.44140625" bestFit="1" customWidth="1"/>
    <col min="8" max="8" width="25.5546875" style="44" customWidth="1"/>
    <col min="9" max="10" width="17.88671875" style="44" bestFit="1" customWidth="1"/>
    <col min="11" max="11" width="14" style="44" bestFit="1" customWidth="1"/>
    <col min="12" max="12" width="15.33203125" style="44" customWidth="1"/>
    <col min="13" max="13" width="16.21875" style="47" bestFit="1" customWidth="1"/>
    <col min="14" max="17" width="11.6640625" style="47" bestFit="1" customWidth="1"/>
    <col min="18" max="19" width="8.88671875" style="47"/>
    <col min="20" max="26" width="8.88671875" style="44"/>
  </cols>
  <sheetData>
    <row r="1" spans="1:26" ht="14.4" customHeight="1" x14ac:dyDescent="0.25">
      <c r="A1" s="1"/>
    </row>
    <row r="2" spans="1:26" ht="14.4" customHeight="1" x14ac:dyDescent="0.25"/>
    <row r="6" spans="1:26" ht="23.4" thickBot="1" x14ac:dyDescent="0.5">
      <c r="A6" s="11" t="s">
        <v>6</v>
      </c>
    </row>
    <row r="7" spans="1:26" x14ac:dyDescent="0.25">
      <c r="A7" s="159" t="s">
        <v>5</v>
      </c>
      <c r="B7" s="161" t="s">
        <v>0</v>
      </c>
      <c r="C7" s="161" t="s">
        <v>7</v>
      </c>
      <c r="D7" s="163" t="s">
        <v>3</v>
      </c>
      <c r="E7" s="166"/>
      <c r="F7" s="164"/>
      <c r="G7" s="165"/>
      <c r="H7" s="101" t="s">
        <v>139</v>
      </c>
      <c r="I7" s="135" t="s">
        <v>140</v>
      </c>
      <c r="J7" s="95" t="s">
        <v>137</v>
      </c>
      <c r="K7" s="101" t="s">
        <v>138</v>
      </c>
      <c r="L7" s="96" t="s">
        <v>23</v>
      </c>
      <c r="R7" s="66"/>
      <c r="S7" s="44"/>
      <c r="Z7"/>
    </row>
    <row r="8" spans="1:26" x14ac:dyDescent="0.25">
      <c r="A8" s="160"/>
      <c r="B8" s="162"/>
      <c r="C8" s="162"/>
      <c r="D8" s="97" t="s">
        <v>1</v>
      </c>
      <c r="E8" s="97" t="s">
        <v>2</v>
      </c>
      <c r="F8" s="98" t="s">
        <v>110</v>
      </c>
      <c r="G8" s="98" t="s">
        <v>4</v>
      </c>
      <c r="H8" s="102" t="s">
        <v>1</v>
      </c>
      <c r="I8" s="99" t="s">
        <v>1</v>
      </c>
      <c r="J8" s="97" t="s">
        <v>1</v>
      </c>
      <c r="K8" s="102" t="s">
        <v>1</v>
      </c>
      <c r="L8" s="100" t="s">
        <v>1</v>
      </c>
      <c r="R8" s="66"/>
      <c r="S8" s="44"/>
      <c r="Z8"/>
    </row>
    <row r="9" spans="1:26" s="86" customFormat="1" x14ac:dyDescent="0.25">
      <c r="A9" s="38" t="s">
        <v>169</v>
      </c>
      <c r="B9" s="32" t="s">
        <v>166</v>
      </c>
      <c r="C9" s="143">
        <v>9755191</v>
      </c>
      <c r="D9" s="155">
        <v>43617</v>
      </c>
      <c r="E9" s="155">
        <v>43619</v>
      </c>
      <c r="F9" s="140" t="s">
        <v>145</v>
      </c>
      <c r="G9" s="139" t="s">
        <v>146</v>
      </c>
      <c r="H9" s="124">
        <f>E9+39</f>
        <v>43658</v>
      </c>
      <c r="I9" s="124">
        <f t="shared" ref="I9:I12" si="0">H9+3</f>
        <v>43661</v>
      </c>
      <c r="J9" s="124">
        <f>I9+7</f>
        <v>43668</v>
      </c>
      <c r="K9" s="124">
        <f>J9+2</f>
        <v>43670</v>
      </c>
      <c r="L9" s="154">
        <f>K9+5</f>
        <v>43675</v>
      </c>
      <c r="M9" s="85">
        <f>I9-E9</f>
        <v>42</v>
      </c>
      <c r="N9" s="85" t="e">
        <f>#REF!-E9</f>
        <v>#REF!</v>
      </c>
      <c r="O9" s="85">
        <f>J9-E9</f>
        <v>49</v>
      </c>
      <c r="P9" s="85">
        <f>K9-E9</f>
        <v>51</v>
      </c>
      <c r="Q9" s="85"/>
      <c r="R9" s="75"/>
      <c r="S9" s="125"/>
      <c r="T9" s="125"/>
      <c r="U9" s="125"/>
      <c r="V9" s="125"/>
      <c r="W9" s="125"/>
      <c r="X9" s="125"/>
      <c r="Y9" s="125"/>
    </row>
    <row r="10" spans="1:26" s="86" customFormat="1" x14ac:dyDescent="0.25">
      <c r="A10" s="38" t="s">
        <v>170</v>
      </c>
      <c r="B10" s="143" t="s">
        <v>167</v>
      </c>
      <c r="C10" s="143">
        <v>9762338</v>
      </c>
      <c r="D10" s="155">
        <f>D9+7</f>
        <v>43624</v>
      </c>
      <c r="E10" s="155">
        <f>E9+7</f>
        <v>43626</v>
      </c>
      <c r="F10" s="140" t="s">
        <v>145</v>
      </c>
      <c r="G10" s="139" t="s">
        <v>146</v>
      </c>
      <c r="H10" s="124">
        <f t="shared" ref="H10:H12" si="1">E10+39</f>
        <v>43665</v>
      </c>
      <c r="I10" s="124">
        <f t="shared" si="0"/>
        <v>43668</v>
      </c>
      <c r="J10" s="124">
        <f t="shared" ref="J10:J12" si="2">I10+7</f>
        <v>43675</v>
      </c>
      <c r="K10" s="124">
        <f t="shared" ref="K10:K12" si="3">J10+2</f>
        <v>43677</v>
      </c>
      <c r="L10" s="154">
        <f t="shared" ref="L10:L12" si="4">K10+5</f>
        <v>43682</v>
      </c>
      <c r="M10" s="85"/>
      <c r="N10" s="85"/>
      <c r="O10" s="85"/>
      <c r="P10" s="85"/>
      <c r="Q10" s="85"/>
      <c r="R10" s="75"/>
      <c r="S10" s="125"/>
      <c r="T10" s="125"/>
      <c r="U10" s="125"/>
      <c r="V10" s="125"/>
      <c r="W10" s="125"/>
      <c r="X10" s="125"/>
      <c r="Y10" s="125"/>
    </row>
    <row r="11" spans="1:26" s="86" customFormat="1" x14ac:dyDescent="0.25">
      <c r="A11" s="38" t="s">
        <v>172</v>
      </c>
      <c r="B11" s="143" t="s">
        <v>168</v>
      </c>
      <c r="C11" s="143">
        <v>9777204</v>
      </c>
      <c r="D11" s="155">
        <f t="shared" ref="D11:D12" si="5">D10+7</f>
        <v>43631</v>
      </c>
      <c r="E11" s="155">
        <f t="shared" ref="E11:E12" si="6">E10+7</f>
        <v>43633</v>
      </c>
      <c r="F11" s="140" t="s">
        <v>145</v>
      </c>
      <c r="G11" s="139" t="s">
        <v>146</v>
      </c>
      <c r="H11" s="124">
        <f t="shared" si="1"/>
        <v>43672</v>
      </c>
      <c r="I11" s="124">
        <f t="shared" si="0"/>
        <v>43675</v>
      </c>
      <c r="J11" s="124">
        <f t="shared" si="2"/>
        <v>43682</v>
      </c>
      <c r="K11" s="124">
        <f t="shared" si="3"/>
        <v>43684</v>
      </c>
      <c r="L11" s="154">
        <f t="shared" si="4"/>
        <v>43689</v>
      </c>
      <c r="M11" s="85"/>
      <c r="N11" s="85"/>
      <c r="O11" s="85"/>
      <c r="P11" s="85"/>
      <c r="Q11" s="85"/>
      <c r="R11" s="75"/>
      <c r="S11" s="125"/>
      <c r="T11" s="125"/>
      <c r="U11" s="125"/>
      <c r="V11" s="125"/>
      <c r="W11" s="125"/>
      <c r="X11" s="125"/>
      <c r="Y11" s="125"/>
    </row>
    <row r="12" spans="1:26" s="86" customFormat="1" x14ac:dyDescent="0.25">
      <c r="A12" s="38" t="s">
        <v>171</v>
      </c>
      <c r="B12" s="143" t="s">
        <v>165</v>
      </c>
      <c r="C12" s="143">
        <v>9780469</v>
      </c>
      <c r="D12" s="155">
        <f t="shared" si="5"/>
        <v>43638</v>
      </c>
      <c r="E12" s="155">
        <f t="shared" si="6"/>
        <v>43640</v>
      </c>
      <c r="F12" s="140" t="s">
        <v>145</v>
      </c>
      <c r="G12" s="139" t="s">
        <v>146</v>
      </c>
      <c r="H12" s="124">
        <f t="shared" si="1"/>
        <v>43679</v>
      </c>
      <c r="I12" s="124">
        <f t="shared" si="0"/>
        <v>43682</v>
      </c>
      <c r="J12" s="124">
        <f t="shared" si="2"/>
        <v>43689</v>
      </c>
      <c r="K12" s="124">
        <f t="shared" si="3"/>
        <v>43691</v>
      </c>
      <c r="L12" s="154">
        <f t="shared" si="4"/>
        <v>43696</v>
      </c>
      <c r="M12" s="85"/>
      <c r="N12" s="85"/>
      <c r="O12" s="85"/>
      <c r="P12" s="85"/>
      <c r="Q12" s="85"/>
      <c r="R12" s="75"/>
      <c r="S12" s="125"/>
      <c r="T12" s="125"/>
      <c r="U12" s="125"/>
      <c r="V12" s="125"/>
      <c r="W12" s="125"/>
      <c r="X12" s="125"/>
      <c r="Y12" s="125"/>
    </row>
    <row r="13" spans="1:26" x14ac:dyDescent="0.25">
      <c r="A13" s="29"/>
      <c r="B13" s="29"/>
      <c r="C13" s="9"/>
      <c r="D13" s="71"/>
      <c r="E13" s="71"/>
      <c r="F13" s="36"/>
      <c r="G13" s="29"/>
      <c r="H13" s="45"/>
      <c r="I13" s="45"/>
      <c r="J13" s="45"/>
      <c r="K13" s="45"/>
      <c r="L13" s="45"/>
      <c r="M13" s="66"/>
      <c r="N13" s="66"/>
      <c r="O13" s="66"/>
      <c r="P13" s="66"/>
      <c r="Q13" s="66"/>
      <c r="R13" s="66"/>
      <c r="S13" s="66"/>
    </row>
    <row r="14" spans="1:26" ht="23.4" thickBot="1" x14ac:dyDescent="0.5">
      <c r="A14" s="12" t="s">
        <v>97</v>
      </c>
      <c r="B14" s="29"/>
      <c r="C14" s="9"/>
      <c r="D14" s="72"/>
      <c r="E14" s="72"/>
      <c r="F14" s="7"/>
      <c r="G14" s="10"/>
      <c r="H14" s="46"/>
      <c r="I14" s="46"/>
      <c r="K14" s="46"/>
      <c r="L14" s="46"/>
    </row>
    <row r="15" spans="1:26" x14ac:dyDescent="0.25">
      <c r="A15" s="159" t="s">
        <v>5</v>
      </c>
      <c r="B15" s="161" t="s">
        <v>0</v>
      </c>
      <c r="C15" s="161" t="s">
        <v>7</v>
      </c>
      <c r="D15" s="163" t="s">
        <v>3</v>
      </c>
      <c r="E15" s="164"/>
      <c r="F15" s="164"/>
      <c r="G15" s="165"/>
      <c r="H15" s="157" t="s">
        <v>8</v>
      </c>
      <c r="I15" s="157" t="s">
        <v>94</v>
      </c>
      <c r="J15" s="104" t="s">
        <v>48</v>
      </c>
    </row>
    <row r="16" spans="1:26" ht="16.2" customHeight="1" x14ac:dyDescent="0.25">
      <c r="A16" s="160"/>
      <c r="B16" s="162"/>
      <c r="C16" s="162"/>
      <c r="D16" s="97" t="s">
        <v>1</v>
      </c>
      <c r="E16" s="97" t="s">
        <v>2</v>
      </c>
      <c r="F16" s="152" t="s">
        <v>110</v>
      </c>
      <c r="G16" s="152" t="s">
        <v>4</v>
      </c>
      <c r="H16" s="158"/>
      <c r="I16" s="158"/>
      <c r="J16" s="103" t="s">
        <v>1</v>
      </c>
      <c r="K16" s="47"/>
      <c r="L16" s="47"/>
    </row>
    <row r="17" spans="1:27" x14ac:dyDescent="0.25">
      <c r="A17" s="32" t="str">
        <f t="shared" ref="A17:G20" si="7">A9</f>
        <v>MSC ERICA /地中海艾丽卡</v>
      </c>
      <c r="B17" s="32" t="str">
        <f t="shared" si="7"/>
        <v>FB923W</v>
      </c>
      <c r="C17" s="32">
        <f t="shared" si="7"/>
        <v>9755191</v>
      </c>
      <c r="D17" s="48">
        <f t="shared" si="7"/>
        <v>43617</v>
      </c>
      <c r="E17" s="48">
        <f t="shared" si="7"/>
        <v>43619</v>
      </c>
      <c r="F17" s="141" t="str">
        <f t="shared" si="7"/>
        <v>8:00 THU</v>
      </c>
      <c r="G17" s="141" t="str">
        <f t="shared" si="7"/>
        <v>6:00 FRI</v>
      </c>
      <c r="H17" s="145" t="s">
        <v>173</v>
      </c>
      <c r="I17" s="48">
        <v>43633</v>
      </c>
      <c r="J17" s="49">
        <f>I17+36</f>
        <v>43669</v>
      </c>
      <c r="K17" s="50">
        <f t="shared" ref="K17:K18" si="8">J17-E17</f>
        <v>50</v>
      </c>
      <c r="L17" s="66"/>
      <c r="M17" s="66"/>
      <c r="N17" s="66"/>
      <c r="O17" s="66"/>
    </row>
    <row r="18" spans="1:27" x14ac:dyDescent="0.25">
      <c r="A18" s="143" t="str">
        <f t="shared" si="7"/>
        <v>MSC MIRJA/ 地中海米茄</v>
      </c>
      <c r="B18" s="143" t="str">
        <f t="shared" si="7"/>
        <v>FB924W</v>
      </c>
      <c r="C18" s="143">
        <f t="shared" si="7"/>
        <v>9762338</v>
      </c>
      <c r="D18" s="145">
        <f t="shared" si="7"/>
        <v>43624</v>
      </c>
      <c r="E18" s="145">
        <f t="shared" si="7"/>
        <v>43626</v>
      </c>
      <c r="F18" s="145" t="str">
        <f t="shared" si="7"/>
        <v>8:00 THU</v>
      </c>
      <c r="G18" s="145" t="str">
        <f t="shared" si="7"/>
        <v>6:00 FRI</v>
      </c>
      <c r="H18" s="145" t="s">
        <v>174</v>
      </c>
      <c r="I18" s="48">
        <f t="shared" ref="I18:I20" si="9">I17+7</f>
        <v>43640</v>
      </c>
      <c r="J18" s="49">
        <f t="shared" ref="J18:J20" si="10">I18+36</f>
        <v>43676</v>
      </c>
      <c r="K18" s="50">
        <f t="shared" si="8"/>
        <v>50</v>
      </c>
      <c r="L18" s="66"/>
      <c r="M18" s="66"/>
      <c r="N18" s="66"/>
      <c r="O18" s="66"/>
    </row>
    <row r="19" spans="1:27" s="86" customFormat="1" x14ac:dyDescent="0.25">
      <c r="A19" s="143" t="str">
        <f t="shared" si="7"/>
        <v>MSC ANNA /地中海安娜</v>
      </c>
      <c r="B19" s="143" t="str">
        <f t="shared" si="7"/>
        <v>FB925W</v>
      </c>
      <c r="C19" s="143">
        <f t="shared" si="7"/>
        <v>9777204</v>
      </c>
      <c r="D19" s="145">
        <f t="shared" si="7"/>
        <v>43631</v>
      </c>
      <c r="E19" s="145">
        <f t="shared" si="7"/>
        <v>43633</v>
      </c>
      <c r="F19" s="145" t="str">
        <f t="shared" si="7"/>
        <v>8:00 THU</v>
      </c>
      <c r="G19" s="145" t="str">
        <f t="shared" si="7"/>
        <v>6:00 FRI</v>
      </c>
      <c r="H19" s="145" t="s">
        <v>175</v>
      </c>
      <c r="I19" s="145">
        <f t="shared" si="9"/>
        <v>43647</v>
      </c>
      <c r="J19" s="49">
        <f t="shared" si="10"/>
        <v>43683</v>
      </c>
      <c r="K19" s="51"/>
      <c r="L19" s="85"/>
      <c r="M19" s="85"/>
      <c r="N19" s="85"/>
      <c r="O19" s="85"/>
      <c r="P19" s="85"/>
      <c r="Q19" s="85"/>
      <c r="R19" s="85"/>
      <c r="S19" s="85"/>
      <c r="T19" s="125"/>
      <c r="U19" s="125"/>
      <c r="V19" s="125"/>
      <c r="W19" s="125"/>
      <c r="X19" s="125"/>
      <c r="Y19" s="125"/>
      <c r="Z19" s="125"/>
    </row>
    <row r="20" spans="1:27" s="86" customFormat="1" x14ac:dyDescent="0.25">
      <c r="A20" s="143" t="str">
        <f t="shared" si="7"/>
        <v>MANILA MAERSK/马尼拉马士基</v>
      </c>
      <c r="B20" s="143" t="str">
        <f t="shared" si="7"/>
        <v>926W</v>
      </c>
      <c r="C20" s="143">
        <f t="shared" si="7"/>
        <v>9780469</v>
      </c>
      <c r="D20" s="145">
        <f t="shared" si="7"/>
        <v>43638</v>
      </c>
      <c r="E20" s="145">
        <f t="shared" si="7"/>
        <v>43640</v>
      </c>
      <c r="F20" s="145" t="str">
        <f t="shared" si="7"/>
        <v>8:00 THU</v>
      </c>
      <c r="G20" s="145" t="str">
        <f t="shared" si="7"/>
        <v>6:00 FRI</v>
      </c>
      <c r="H20" s="145" t="s">
        <v>176</v>
      </c>
      <c r="I20" s="145">
        <f t="shared" si="9"/>
        <v>43654</v>
      </c>
      <c r="J20" s="49">
        <f t="shared" si="10"/>
        <v>43690</v>
      </c>
      <c r="K20" s="51"/>
      <c r="L20" s="85"/>
      <c r="M20" s="85"/>
      <c r="N20" s="85"/>
      <c r="O20" s="85"/>
      <c r="P20" s="85"/>
      <c r="Q20" s="85"/>
      <c r="R20" s="85"/>
      <c r="S20" s="85"/>
      <c r="T20" s="125"/>
      <c r="U20" s="125"/>
      <c r="V20" s="125"/>
      <c r="W20" s="125"/>
      <c r="X20" s="125"/>
      <c r="Y20" s="125"/>
      <c r="Z20" s="125"/>
    </row>
    <row r="21" spans="1:27" x14ac:dyDescent="0.25">
      <c r="A21" s="91"/>
      <c r="B21" s="91"/>
      <c r="C21" s="91"/>
      <c r="D21" s="57"/>
      <c r="E21" s="57"/>
      <c r="F21" s="29"/>
      <c r="G21" s="29"/>
      <c r="H21" s="57"/>
      <c r="I21" s="57"/>
      <c r="J21" s="57"/>
      <c r="K21" s="51"/>
      <c r="L21" s="47"/>
    </row>
    <row r="22" spans="1:27" ht="23.4" thickBot="1" x14ac:dyDescent="0.5">
      <c r="A22" s="13" t="s">
        <v>98</v>
      </c>
      <c r="B22" s="7"/>
      <c r="C22" s="9"/>
      <c r="D22" s="72"/>
      <c r="E22" s="72"/>
      <c r="F22" s="7"/>
      <c r="G22" s="10"/>
      <c r="H22" s="46"/>
      <c r="I22" s="46"/>
      <c r="L22" s="46"/>
    </row>
    <row r="23" spans="1:27" x14ac:dyDescent="0.25">
      <c r="A23" s="159" t="s">
        <v>5</v>
      </c>
      <c r="B23" s="161" t="s">
        <v>0</v>
      </c>
      <c r="C23" s="161" t="s">
        <v>7</v>
      </c>
      <c r="D23" s="163" t="s">
        <v>3</v>
      </c>
      <c r="E23" s="164"/>
      <c r="F23" s="164"/>
      <c r="G23" s="165"/>
      <c r="H23" s="157" t="s">
        <v>8</v>
      </c>
      <c r="I23" s="157" t="s">
        <v>94</v>
      </c>
      <c r="J23" s="101" t="s">
        <v>142</v>
      </c>
      <c r="K23" s="101" t="s">
        <v>153</v>
      </c>
      <c r="L23" s="104" t="s">
        <v>49</v>
      </c>
      <c r="M23" s="44"/>
      <c r="T23" s="47"/>
      <c r="AA23" s="44"/>
    </row>
    <row r="24" spans="1:27" x14ac:dyDescent="0.25">
      <c r="A24" s="160"/>
      <c r="B24" s="162"/>
      <c r="C24" s="162"/>
      <c r="D24" s="97" t="s">
        <v>1</v>
      </c>
      <c r="E24" s="97" t="s">
        <v>2</v>
      </c>
      <c r="F24" s="98" t="s">
        <v>110</v>
      </c>
      <c r="G24" s="98" t="s">
        <v>4</v>
      </c>
      <c r="H24" s="158"/>
      <c r="I24" s="158"/>
      <c r="J24" s="102" t="s">
        <v>143</v>
      </c>
      <c r="K24" s="102" t="s">
        <v>154</v>
      </c>
      <c r="L24" s="103" t="s">
        <v>1</v>
      </c>
      <c r="T24" s="47"/>
      <c r="AA24" s="44"/>
    </row>
    <row r="25" spans="1:27" x14ac:dyDescent="0.25">
      <c r="A25" s="33" t="str">
        <f t="shared" ref="A25:G28" si="11">A9</f>
        <v>MSC ERICA /地中海艾丽卡</v>
      </c>
      <c r="B25" s="33" t="str">
        <f t="shared" si="11"/>
        <v>FB923W</v>
      </c>
      <c r="C25" s="33">
        <f t="shared" si="11"/>
        <v>9755191</v>
      </c>
      <c r="D25" s="62">
        <f t="shared" si="11"/>
        <v>43617</v>
      </c>
      <c r="E25" s="62">
        <f t="shared" si="11"/>
        <v>43619</v>
      </c>
      <c r="F25" s="147" t="str">
        <f t="shared" si="11"/>
        <v>8:00 THU</v>
      </c>
      <c r="G25" s="147" t="str">
        <f t="shared" si="11"/>
        <v>6:00 FRI</v>
      </c>
      <c r="H25" s="55" t="s">
        <v>177</v>
      </c>
      <c r="I25" s="52">
        <v>43629</v>
      </c>
      <c r="J25" s="53">
        <f>I25+28</f>
        <v>43657</v>
      </c>
      <c r="K25" s="53">
        <f>J25+4</f>
        <v>43661</v>
      </c>
      <c r="L25" s="54">
        <f>K25+4</f>
        <v>43665</v>
      </c>
      <c r="M25" s="50" t="e">
        <f>#REF!-E25</f>
        <v>#REF!</v>
      </c>
      <c r="N25" s="50">
        <f>L25-E25</f>
        <v>46</v>
      </c>
      <c r="T25" s="47"/>
      <c r="AA25" s="44"/>
    </row>
    <row r="26" spans="1:27" x14ac:dyDescent="0.25">
      <c r="A26" s="33" t="str">
        <f t="shared" si="11"/>
        <v>MSC MIRJA/ 地中海米茄</v>
      </c>
      <c r="B26" s="33" t="str">
        <f t="shared" si="11"/>
        <v>FB924W</v>
      </c>
      <c r="C26" s="33">
        <f t="shared" si="11"/>
        <v>9762338</v>
      </c>
      <c r="D26" s="62">
        <f t="shared" si="11"/>
        <v>43624</v>
      </c>
      <c r="E26" s="62">
        <f t="shared" si="11"/>
        <v>43626</v>
      </c>
      <c r="F26" s="147" t="str">
        <f t="shared" si="11"/>
        <v>8:00 THU</v>
      </c>
      <c r="G26" s="147" t="str">
        <f t="shared" si="11"/>
        <v>6:00 FRI</v>
      </c>
      <c r="H26" s="55" t="s">
        <v>178</v>
      </c>
      <c r="I26" s="55">
        <f>I25+7</f>
        <v>43636</v>
      </c>
      <c r="J26" s="53">
        <f t="shared" ref="J26:J28" si="12">I26+28</f>
        <v>43664</v>
      </c>
      <c r="K26" s="53">
        <f t="shared" ref="K26:K28" si="13">J26+4</f>
        <v>43668</v>
      </c>
      <c r="L26" s="54">
        <f t="shared" ref="L26:L28" si="14">K26+4</f>
        <v>43672</v>
      </c>
      <c r="M26" s="50" t="e">
        <f>#REF!-E26</f>
        <v>#REF!</v>
      </c>
      <c r="N26" s="50">
        <f>L26-E26</f>
        <v>46</v>
      </c>
      <c r="T26" s="47"/>
      <c r="AA26" s="44"/>
    </row>
    <row r="27" spans="1:27" s="86" customFormat="1" x14ac:dyDescent="0.25">
      <c r="A27" s="33" t="str">
        <f t="shared" si="11"/>
        <v>MSC ANNA /地中海安娜</v>
      </c>
      <c r="B27" s="33" t="str">
        <f t="shared" si="11"/>
        <v>FB925W</v>
      </c>
      <c r="C27" s="33">
        <f t="shared" si="11"/>
        <v>9777204</v>
      </c>
      <c r="D27" s="62">
        <f t="shared" si="11"/>
        <v>43631</v>
      </c>
      <c r="E27" s="62">
        <f t="shared" si="11"/>
        <v>43633</v>
      </c>
      <c r="F27" s="147" t="str">
        <f t="shared" si="11"/>
        <v>8:00 THU</v>
      </c>
      <c r="G27" s="147" t="str">
        <f t="shared" si="11"/>
        <v>6:00 FRI</v>
      </c>
      <c r="H27" s="145" t="s">
        <v>179</v>
      </c>
      <c r="I27" s="55">
        <f t="shared" ref="I27:I28" si="15">I26+7</f>
        <v>43643</v>
      </c>
      <c r="J27" s="53">
        <f t="shared" si="12"/>
        <v>43671</v>
      </c>
      <c r="K27" s="53">
        <f t="shared" si="13"/>
        <v>43675</v>
      </c>
      <c r="L27" s="54">
        <f t="shared" si="14"/>
        <v>43679</v>
      </c>
      <c r="M27" s="51" t="e">
        <f>#REF!-E27</f>
        <v>#REF!</v>
      </c>
      <c r="N27" s="51">
        <f>L27-E27</f>
        <v>46</v>
      </c>
      <c r="O27" s="85"/>
      <c r="P27" s="85"/>
      <c r="Q27" s="85"/>
      <c r="R27" s="85"/>
      <c r="S27" s="85"/>
      <c r="T27" s="85"/>
      <c r="U27" s="125"/>
      <c r="V27" s="125"/>
      <c r="W27" s="125"/>
      <c r="X27" s="125"/>
      <c r="Y27" s="125"/>
      <c r="Z27" s="125"/>
      <c r="AA27" s="125"/>
    </row>
    <row r="28" spans="1:27" s="86" customFormat="1" x14ac:dyDescent="0.25">
      <c r="A28" s="33" t="str">
        <f t="shared" si="11"/>
        <v>MANILA MAERSK/马尼拉马士基</v>
      </c>
      <c r="B28" s="33" t="str">
        <f t="shared" si="11"/>
        <v>926W</v>
      </c>
      <c r="C28" s="33">
        <f t="shared" si="11"/>
        <v>9780469</v>
      </c>
      <c r="D28" s="62">
        <f t="shared" si="11"/>
        <v>43638</v>
      </c>
      <c r="E28" s="62">
        <f t="shared" si="11"/>
        <v>43640</v>
      </c>
      <c r="F28" s="147" t="str">
        <f t="shared" si="11"/>
        <v>8:00 THU</v>
      </c>
      <c r="G28" s="147" t="str">
        <f t="shared" si="11"/>
        <v>6:00 FRI</v>
      </c>
      <c r="H28" s="145" t="s">
        <v>180</v>
      </c>
      <c r="I28" s="55">
        <f t="shared" si="15"/>
        <v>43650</v>
      </c>
      <c r="J28" s="53">
        <f t="shared" si="12"/>
        <v>43678</v>
      </c>
      <c r="K28" s="53">
        <f t="shared" si="13"/>
        <v>43682</v>
      </c>
      <c r="L28" s="54">
        <f t="shared" si="14"/>
        <v>43686</v>
      </c>
      <c r="M28" s="51" t="e">
        <f>#REF!-E28</f>
        <v>#REF!</v>
      </c>
      <c r="N28" s="51">
        <f>L28-E28</f>
        <v>46</v>
      </c>
      <c r="O28" s="85"/>
      <c r="P28" s="85"/>
      <c r="Q28" s="85"/>
      <c r="R28" s="85"/>
      <c r="S28" s="85"/>
      <c r="T28" s="85"/>
      <c r="U28" s="125"/>
      <c r="V28" s="125"/>
      <c r="W28" s="125"/>
      <c r="X28" s="125"/>
      <c r="Y28" s="125"/>
      <c r="Z28" s="125"/>
      <c r="AA28" s="125"/>
    </row>
    <row r="29" spans="1:27" x14ac:dyDescent="0.25">
      <c r="A29" s="34"/>
      <c r="B29" s="34"/>
      <c r="C29" s="34"/>
      <c r="D29" s="57"/>
      <c r="E29" s="57"/>
      <c r="F29" s="29"/>
      <c r="G29" s="29"/>
      <c r="H29" s="46"/>
      <c r="I29" s="46"/>
      <c r="J29" s="46"/>
      <c r="K29" s="57"/>
      <c r="L29" s="66"/>
      <c r="M29" s="66"/>
      <c r="N29" s="66"/>
      <c r="O29" s="66"/>
    </row>
    <row r="30" spans="1:27" ht="23.4" thickBot="1" x14ac:dyDescent="0.5">
      <c r="A30" s="13" t="s">
        <v>99</v>
      </c>
      <c r="B30" s="7"/>
      <c r="C30" s="7"/>
      <c r="D30" s="46"/>
      <c r="E30" s="46"/>
      <c r="F30" s="7"/>
      <c r="G30" s="7"/>
      <c r="H30" s="46"/>
      <c r="I30" s="46"/>
      <c r="L30" s="47"/>
    </row>
    <row r="31" spans="1:27" x14ac:dyDescent="0.25">
      <c r="A31" s="159" t="s">
        <v>5</v>
      </c>
      <c r="B31" s="161" t="s">
        <v>0</v>
      </c>
      <c r="C31" s="161" t="s">
        <v>7</v>
      </c>
      <c r="D31" s="163" t="s">
        <v>3</v>
      </c>
      <c r="E31" s="164"/>
      <c r="F31" s="164"/>
      <c r="G31" s="165"/>
      <c r="H31" s="157" t="s">
        <v>8</v>
      </c>
      <c r="I31" s="157" t="s">
        <v>94</v>
      </c>
      <c r="J31" s="135" t="s">
        <v>141</v>
      </c>
      <c r="K31" s="122" t="s">
        <v>50</v>
      </c>
      <c r="L31" s="47"/>
      <c r="S31" s="44"/>
      <c r="Z31"/>
    </row>
    <row r="32" spans="1:27" x14ac:dyDescent="0.25">
      <c r="A32" s="160"/>
      <c r="B32" s="162"/>
      <c r="C32" s="162"/>
      <c r="D32" s="97" t="s">
        <v>1</v>
      </c>
      <c r="E32" s="97" t="s">
        <v>2</v>
      </c>
      <c r="F32" s="98" t="s">
        <v>110</v>
      </c>
      <c r="G32" s="98" t="s">
        <v>4</v>
      </c>
      <c r="H32" s="158"/>
      <c r="I32" s="158"/>
      <c r="J32" s="136" t="s">
        <v>1</v>
      </c>
      <c r="K32" s="123" t="s">
        <v>1</v>
      </c>
      <c r="L32" s="47"/>
      <c r="S32" s="44"/>
      <c r="Z32"/>
    </row>
    <row r="33" spans="1:26" ht="15" customHeight="1" x14ac:dyDescent="0.25">
      <c r="A33" s="38" t="str">
        <f t="shared" ref="A33:G36" si="16">A9</f>
        <v>MSC ERICA /地中海艾丽卡</v>
      </c>
      <c r="B33" s="38" t="str">
        <f t="shared" si="16"/>
        <v>FB923W</v>
      </c>
      <c r="C33" s="38">
        <f t="shared" si="16"/>
        <v>9755191</v>
      </c>
      <c r="D33" s="73">
        <f t="shared" si="16"/>
        <v>43617</v>
      </c>
      <c r="E33" s="73">
        <f t="shared" si="16"/>
        <v>43619</v>
      </c>
      <c r="F33" s="148" t="str">
        <f t="shared" si="16"/>
        <v>8:00 THU</v>
      </c>
      <c r="G33" s="148" t="str">
        <f t="shared" si="16"/>
        <v>6:00 FRI</v>
      </c>
      <c r="H33" s="60" t="s">
        <v>181</v>
      </c>
      <c r="I33" s="52">
        <v>43630</v>
      </c>
      <c r="J33" s="55">
        <f>I33+26</f>
        <v>43656</v>
      </c>
      <c r="K33" s="59">
        <f>J33+9</f>
        <v>43665</v>
      </c>
      <c r="L33" s="51">
        <f>K33-E33</f>
        <v>46</v>
      </c>
      <c r="S33" s="44"/>
      <c r="Z33"/>
    </row>
    <row r="34" spans="1:26" s="86" customFormat="1" ht="15" customHeight="1" x14ac:dyDescent="0.25">
      <c r="A34" s="38" t="str">
        <f t="shared" si="16"/>
        <v>MSC MIRJA/ 地中海米茄</v>
      </c>
      <c r="B34" s="38" t="str">
        <f t="shared" si="16"/>
        <v>FB924W</v>
      </c>
      <c r="C34" s="38">
        <f t="shared" si="16"/>
        <v>9762338</v>
      </c>
      <c r="D34" s="73">
        <f t="shared" si="16"/>
        <v>43624</v>
      </c>
      <c r="E34" s="73">
        <f t="shared" si="16"/>
        <v>43626</v>
      </c>
      <c r="F34" s="148" t="str">
        <f t="shared" si="16"/>
        <v>8:00 THU</v>
      </c>
      <c r="G34" s="148" t="str">
        <f t="shared" si="16"/>
        <v>6:00 FRI</v>
      </c>
      <c r="H34" s="148" t="s">
        <v>182</v>
      </c>
      <c r="I34" s="73">
        <f>I33+7</f>
        <v>43637</v>
      </c>
      <c r="J34" s="55">
        <f t="shared" ref="J34:J36" si="17">I34+26</f>
        <v>43663</v>
      </c>
      <c r="K34" s="59">
        <f t="shared" ref="K34:K36" si="18">J34+9</f>
        <v>43672</v>
      </c>
      <c r="L34" s="51">
        <f>K34-E34</f>
        <v>46</v>
      </c>
      <c r="M34" s="85"/>
      <c r="N34" s="85"/>
      <c r="O34" s="85"/>
      <c r="P34" s="85"/>
      <c r="Q34" s="85"/>
      <c r="R34" s="85"/>
      <c r="S34" s="125"/>
      <c r="T34" s="125"/>
      <c r="U34" s="125"/>
      <c r="V34" s="125"/>
      <c r="W34" s="125"/>
      <c r="X34" s="125"/>
      <c r="Y34" s="125"/>
    </row>
    <row r="35" spans="1:26" s="86" customFormat="1" x14ac:dyDescent="0.25">
      <c r="A35" s="38" t="str">
        <f t="shared" si="16"/>
        <v>MSC ANNA /地中海安娜</v>
      </c>
      <c r="B35" s="38" t="str">
        <f t="shared" si="16"/>
        <v>FB925W</v>
      </c>
      <c r="C35" s="38">
        <f t="shared" si="16"/>
        <v>9777204</v>
      </c>
      <c r="D35" s="73">
        <f t="shared" si="16"/>
        <v>43631</v>
      </c>
      <c r="E35" s="73">
        <f t="shared" si="16"/>
        <v>43633</v>
      </c>
      <c r="F35" s="148" t="str">
        <f t="shared" si="16"/>
        <v>8:00 THU</v>
      </c>
      <c r="G35" s="148" t="str">
        <f t="shared" si="16"/>
        <v>6:00 FRI</v>
      </c>
      <c r="H35" s="148" t="s">
        <v>183</v>
      </c>
      <c r="I35" s="73">
        <f t="shared" ref="I35:I36" si="19">I34+7</f>
        <v>43644</v>
      </c>
      <c r="J35" s="55">
        <f t="shared" si="17"/>
        <v>43670</v>
      </c>
      <c r="K35" s="59">
        <f t="shared" si="18"/>
        <v>43679</v>
      </c>
      <c r="L35" s="51">
        <f>K35-E35</f>
        <v>46</v>
      </c>
      <c r="M35" s="85"/>
      <c r="N35" s="85"/>
      <c r="O35" s="85"/>
      <c r="P35" s="85"/>
      <c r="Q35" s="85"/>
      <c r="R35" s="85"/>
      <c r="S35" s="125"/>
      <c r="T35" s="125"/>
      <c r="U35" s="125"/>
      <c r="V35" s="125"/>
      <c r="W35" s="125"/>
      <c r="X35" s="125"/>
      <c r="Y35" s="125"/>
    </row>
    <row r="36" spans="1:26" s="86" customFormat="1" x14ac:dyDescent="0.25">
      <c r="A36" s="38" t="str">
        <f t="shared" si="16"/>
        <v>MANILA MAERSK/马尼拉马士基</v>
      </c>
      <c r="B36" s="38" t="str">
        <f t="shared" si="16"/>
        <v>926W</v>
      </c>
      <c r="C36" s="38">
        <f t="shared" si="16"/>
        <v>9780469</v>
      </c>
      <c r="D36" s="73">
        <f t="shared" si="16"/>
        <v>43638</v>
      </c>
      <c r="E36" s="73">
        <f t="shared" si="16"/>
        <v>43640</v>
      </c>
      <c r="F36" s="148" t="str">
        <f t="shared" si="16"/>
        <v>8:00 THU</v>
      </c>
      <c r="G36" s="148" t="str">
        <f t="shared" si="16"/>
        <v>6:00 FRI</v>
      </c>
      <c r="H36" s="148" t="s">
        <v>184</v>
      </c>
      <c r="I36" s="73">
        <f t="shared" si="19"/>
        <v>43651</v>
      </c>
      <c r="J36" s="55">
        <f t="shared" si="17"/>
        <v>43677</v>
      </c>
      <c r="K36" s="59">
        <f t="shared" si="18"/>
        <v>43686</v>
      </c>
      <c r="L36" s="51">
        <f>K36-E36</f>
        <v>46</v>
      </c>
      <c r="M36" s="85"/>
      <c r="N36" s="85"/>
      <c r="O36" s="85"/>
      <c r="P36" s="85"/>
      <c r="Q36" s="85"/>
      <c r="R36" s="85"/>
      <c r="S36" s="125"/>
      <c r="T36" s="125"/>
      <c r="U36" s="125"/>
      <c r="V36" s="125"/>
      <c r="W36" s="125"/>
      <c r="X36" s="125"/>
      <c r="Y36" s="125"/>
    </row>
    <row r="37" spans="1:26" s="86" customFormat="1" x14ac:dyDescent="0.25">
      <c r="A37" s="137"/>
      <c r="B37" s="91"/>
      <c r="C37" s="91"/>
      <c r="D37" s="93"/>
      <c r="E37" s="93"/>
      <c r="F37" s="91"/>
      <c r="G37" s="91"/>
      <c r="H37" s="93"/>
      <c r="I37" s="93"/>
      <c r="J37" s="93"/>
      <c r="K37" s="63"/>
      <c r="L37" s="57"/>
      <c r="M37" s="51"/>
      <c r="N37" s="85"/>
      <c r="O37" s="85"/>
      <c r="P37" s="85"/>
      <c r="Q37" s="85"/>
      <c r="R37" s="85"/>
      <c r="S37" s="85"/>
      <c r="T37" s="125"/>
      <c r="U37" s="125"/>
      <c r="V37" s="125"/>
      <c r="W37" s="125"/>
      <c r="X37" s="125"/>
      <c r="Y37" s="125"/>
      <c r="Z37" s="125"/>
    </row>
    <row r="38" spans="1:26" x14ac:dyDescent="0.25">
      <c r="A38" s="34"/>
      <c r="B38" s="34"/>
      <c r="C38" s="34"/>
      <c r="D38" s="57"/>
      <c r="E38" s="57"/>
      <c r="F38" s="29"/>
      <c r="G38" s="29"/>
      <c r="H38" s="46"/>
      <c r="I38" s="46"/>
      <c r="J38" s="57"/>
      <c r="K38" s="46"/>
      <c r="L38" s="47"/>
    </row>
    <row r="39" spans="1:26" ht="23.4" thickBot="1" x14ac:dyDescent="0.5">
      <c r="A39" s="11" t="s">
        <v>126</v>
      </c>
      <c r="G39" s="8"/>
      <c r="H39" s="57"/>
      <c r="I39" s="57"/>
      <c r="L39" s="47"/>
    </row>
    <row r="40" spans="1:26" ht="14.4" customHeight="1" x14ac:dyDescent="0.25">
      <c r="A40" s="159" t="s">
        <v>5</v>
      </c>
      <c r="B40" s="161" t="s">
        <v>0</v>
      </c>
      <c r="C40" s="161" t="s">
        <v>7</v>
      </c>
      <c r="D40" s="163" t="s">
        <v>3</v>
      </c>
      <c r="E40" s="164"/>
      <c r="F40" s="164"/>
      <c r="G40" s="165"/>
      <c r="H40" s="157" t="s">
        <v>8</v>
      </c>
      <c r="I40" s="157" t="s">
        <v>94</v>
      </c>
      <c r="J40" s="104" t="s">
        <v>51</v>
      </c>
      <c r="K40" s="47"/>
      <c r="L40" s="47"/>
      <c r="S40" s="44"/>
      <c r="Z40"/>
    </row>
    <row r="41" spans="1:26" x14ac:dyDescent="0.25">
      <c r="A41" s="160"/>
      <c r="B41" s="162"/>
      <c r="C41" s="162"/>
      <c r="D41" s="97" t="s">
        <v>1</v>
      </c>
      <c r="E41" s="97" t="s">
        <v>2</v>
      </c>
      <c r="F41" s="98" t="s">
        <v>110</v>
      </c>
      <c r="G41" s="98" t="s">
        <v>4</v>
      </c>
      <c r="H41" s="158"/>
      <c r="I41" s="158"/>
      <c r="J41" s="103" t="s">
        <v>1</v>
      </c>
      <c r="K41" s="47"/>
      <c r="L41" s="47"/>
      <c r="S41" s="44"/>
      <c r="Z41"/>
    </row>
    <row r="42" spans="1:26" x14ac:dyDescent="0.25">
      <c r="A42" s="33" t="str">
        <f t="shared" ref="A42:G45" si="20">A9</f>
        <v>MSC ERICA /地中海艾丽卡</v>
      </c>
      <c r="B42" s="33" t="str">
        <f t="shared" si="20"/>
        <v>FB923W</v>
      </c>
      <c r="C42" s="33">
        <f t="shared" si="20"/>
        <v>9755191</v>
      </c>
      <c r="D42" s="62">
        <f t="shared" si="20"/>
        <v>43617</v>
      </c>
      <c r="E42" s="62">
        <f t="shared" si="20"/>
        <v>43619</v>
      </c>
      <c r="F42" s="147" t="str">
        <f t="shared" si="20"/>
        <v>8:00 THU</v>
      </c>
      <c r="G42" s="147" t="str">
        <f t="shared" si="20"/>
        <v>6:00 FRI</v>
      </c>
      <c r="H42" s="146" t="s">
        <v>185</v>
      </c>
      <c r="I42" s="52">
        <v>43628</v>
      </c>
      <c r="J42" s="59">
        <f>I42+31</f>
        <v>43659</v>
      </c>
      <c r="K42" s="51"/>
      <c r="L42" s="51" t="e">
        <f>#REF!-E42</f>
        <v>#REF!</v>
      </c>
      <c r="S42" s="44"/>
      <c r="Z42"/>
    </row>
    <row r="43" spans="1:26" x14ac:dyDescent="0.25">
      <c r="A43" s="33" t="str">
        <f t="shared" si="20"/>
        <v>MSC MIRJA/ 地中海米茄</v>
      </c>
      <c r="B43" s="33" t="str">
        <f t="shared" si="20"/>
        <v>FB924W</v>
      </c>
      <c r="C43" s="33">
        <f t="shared" si="20"/>
        <v>9762338</v>
      </c>
      <c r="D43" s="62">
        <f t="shared" si="20"/>
        <v>43624</v>
      </c>
      <c r="E43" s="62">
        <f t="shared" si="20"/>
        <v>43626</v>
      </c>
      <c r="F43" s="147" t="str">
        <f t="shared" si="20"/>
        <v>8:00 THU</v>
      </c>
      <c r="G43" s="147" t="str">
        <f t="shared" si="20"/>
        <v>6:00 FRI</v>
      </c>
      <c r="H43" s="147" t="s">
        <v>186</v>
      </c>
      <c r="I43" s="62">
        <f>I42+7</f>
        <v>43635</v>
      </c>
      <c r="J43" s="59">
        <f t="shared" ref="J43:J45" si="21">I43+31</f>
        <v>43666</v>
      </c>
      <c r="K43" s="51">
        <f>J43-E43</f>
        <v>40</v>
      </c>
      <c r="L43" s="51" t="e">
        <f>#REF!-E43</f>
        <v>#REF!</v>
      </c>
      <c r="S43" s="44"/>
      <c r="Z43"/>
    </row>
    <row r="44" spans="1:26" x14ac:dyDescent="0.25">
      <c r="A44" s="33" t="str">
        <f t="shared" si="20"/>
        <v>MSC ANNA /地中海安娜</v>
      </c>
      <c r="B44" s="33" t="str">
        <f t="shared" si="20"/>
        <v>FB925W</v>
      </c>
      <c r="C44" s="33">
        <f t="shared" si="20"/>
        <v>9777204</v>
      </c>
      <c r="D44" s="62">
        <f t="shared" si="20"/>
        <v>43631</v>
      </c>
      <c r="E44" s="62">
        <f t="shared" si="20"/>
        <v>43633</v>
      </c>
      <c r="F44" s="147" t="str">
        <f t="shared" si="20"/>
        <v>8:00 THU</v>
      </c>
      <c r="G44" s="147" t="str">
        <f t="shared" si="20"/>
        <v>6:00 FRI</v>
      </c>
      <c r="H44" s="147" t="s">
        <v>187</v>
      </c>
      <c r="I44" s="147">
        <f t="shared" ref="I44:I45" si="22">I43+7</f>
        <v>43642</v>
      </c>
      <c r="J44" s="59">
        <f t="shared" si="21"/>
        <v>43673</v>
      </c>
      <c r="K44" s="51">
        <f>J44-E44</f>
        <v>40</v>
      </c>
      <c r="L44" s="51" t="e">
        <f>#REF!-E44</f>
        <v>#REF!</v>
      </c>
      <c r="S44" s="44"/>
      <c r="Z44"/>
    </row>
    <row r="45" spans="1:26" x14ac:dyDescent="0.25">
      <c r="A45" s="33" t="str">
        <f t="shared" si="20"/>
        <v>MANILA MAERSK/马尼拉马士基</v>
      </c>
      <c r="B45" s="33" t="str">
        <f t="shared" si="20"/>
        <v>926W</v>
      </c>
      <c r="C45" s="33">
        <f t="shared" si="20"/>
        <v>9780469</v>
      </c>
      <c r="D45" s="62">
        <f t="shared" si="20"/>
        <v>43638</v>
      </c>
      <c r="E45" s="62">
        <f t="shared" si="20"/>
        <v>43640</v>
      </c>
      <c r="F45" s="147" t="str">
        <f t="shared" si="20"/>
        <v>8:00 THU</v>
      </c>
      <c r="G45" s="147" t="str">
        <f t="shared" si="20"/>
        <v>6:00 FRI</v>
      </c>
      <c r="H45" s="147" t="s">
        <v>188</v>
      </c>
      <c r="I45" s="147">
        <f t="shared" si="22"/>
        <v>43649</v>
      </c>
      <c r="J45" s="59">
        <f t="shared" si="21"/>
        <v>43680</v>
      </c>
      <c r="K45" s="51">
        <f>J45-E45</f>
        <v>40</v>
      </c>
      <c r="L45" s="51" t="e">
        <f>#REF!-E45</f>
        <v>#REF!</v>
      </c>
      <c r="S45" s="44"/>
      <c r="Z45"/>
    </row>
    <row r="46" spans="1:26" x14ac:dyDescent="0.25">
      <c r="A46" s="91"/>
      <c r="B46" s="91"/>
      <c r="C46" s="91"/>
      <c r="D46" s="63"/>
      <c r="E46" s="63"/>
      <c r="F46" s="34"/>
      <c r="G46" s="34"/>
      <c r="H46" s="63"/>
      <c r="I46" s="63"/>
      <c r="J46" s="63"/>
      <c r="K46" s="63"/>
      <c r="L46" s="51"/>
      <c r="M46" s="51"/>
    </row>
    <row r="47" spans="1:26" x14ac:dyDescent="0.25">
      <c r="A47" s="34"/>
      <c r="B47" s="34"/>
      <c r="C47" s="34"/>
      <c r="D47" s="63"/>
      <c r="E47" s="63"/>
      <c r="F47" s="34"/>
      <c r="G47" s="34"/>
      <c r="H47" s="63"/>
      <c r="I47" s="63"/>
      <c r="J47" s="46"/>
      <c r="K47" s="64"/>
      <c r="L47" s="47"/>
    </row>
    <row r="48" spans="1:26" ht="23.4" thickBot="1" x14ac:dyDescent="0.5">
      <c r="A48" s="11" t="s">
        <v>119</v>
      </c>
      <c r="G48" s="8"/>
      <c r="H48" s="57"/>
      <c r="I48" s="57"/>
    </row>
    <row r="49" spans="1:34" x14ac:dyDescent="0.25">
      <c r="A49" s="159" t="s">
        <v>5</v>
      </c>
      <c r="B49" s="161" t="s">
        <v>0</v>
      </c>
      <c r="C49" s="161" t="s">
        <v>7</v>
      </c>
      <c r="D49" s="163" t="s">
        <v>3</v>
      </c>
      <c r="E49" s="164"/>
      <c r="F49" s="164"/>
      <c r="G49" s="165"/>
      <c r="H49" s="157" t="s">
        <v>8</v>
      </c>
      <c r="I49" s="157" t="s">
        <v>95</v>
      </c>
      <c r="J49" s="94" t="s">
        <v>123</v>
      </c>
      <c r="K49" s="94" t="s">
        <v>121</v>
      </c>
      <c r="L49" s="96" t="s">
        <v>120</v>
      </c>
    </row>
    <row r="50" spans="1:34" x14ac:dyDescent="0.25">
      <c r="A50" s="160"/>
      <c r="B50" s="162"/>
      <c r="C50" s="162"/>
      <c r="D50" s="97" t="s">
        <v>1</v>
      </c>
      <c r="E50" s="97" t="s">
        <v>2</v>
      </c>
      <c r="F50" s="98" t="s">
        <v>110</v>
      </c>
      <c r="G50" s="98" t="s">
        <v>4</v>
      </c>
      <c r="H50" s="158"/>
      <c r="I50" s="158"/>
      <c r="J50" s="99" t="s">
        <v>1</v>
      </c>
      <c r="K50" s="99" t="s">
        <v>1</v>
      </c>
      <c r="L50" s="100" t="s">
        <v>1</v>
      </c>
    </row>
    <row r="51" spans="1:34" x14ac:dyDescent="0.25">
      <c r="A51" s="32" t="str">
        <f>地中海!A9</f>
        <v>MAERSK HANGZHOU/马士基杭州</v>
      </c>
      <c r="B51" s="32" t="str">
        <f>地中海!B9</f>
        <v>922W</v>
      </c>
      <c r="C51" s="32">
        <f>地中海!C9</f>
        <v>9784300</v>
      </c>
      <c r="D51" s="48">
        <f>地中海!D9</f>
        <v>43617</v>
      </c>
      <c r="E51" s="48">
        <f>地中海!E9</f>
        <v>43618</v>
      </c>
      <c r="F51" s="145" t="str">
        <f>地中海!F9</f>
        <v>8:00 WED</v>
      </c>
      <c r="G51" s="145" t="str">
        <f>地中海!G9</f>
        <v>6:00 THU</v>
      </c>
      <c r="H51" s="44" t="s">
        <v>189</v>
      </c>
      <c r="I51" s="147">
        <v>43638</v>
      </c>
      <c r="J51" s="147">
        <f>I51+25</f>
        <v>43663</v>
      </c>
      <c r="K51" s="147">
        <f>J51+10</f>
        <v>43673</v>
      </c>
      <c r="L51" s="54">
        <f>K51+2</f>
        <v>43675</v>
      </c>
      <c r="M51" s="51">
        <f>J51-E51</f>
        <v>45</v>
      </c>
      <c r="N51" s="51">
        <f>K51-E51</f>
        <v>55</v>
      </c>
      <c r="O51" s="47">
        <f>L51-E51</f>
        <v>57</v>
      </c>
    </row>
    <row r="52" spans="1:34" x14ac:dyDescent="0.25">
      <c r="A52" s="32" t="str">
        <f>地中海!A10</f>
        <v>MSC GENOVA/地中海热那亚</v>
      </c>
      <c r="B52" s="32" t="str">
        <f>地中海!B10</f>
        <v>QX923W</v>
      </c>
      <c r="C52" s="32">
        <f>地中海!C10</f>
        <v>9461386</v>
      </c>
      <c r="D52" s="48">
        <f>地中海!D10</f>
        <v>43624</v>
      </c>
      <c r="E52" s="48">
        <f>地中海!E10</f>
        <v>43625</v>
      </c>
      <c r="F52" s="145" t="str">
        <f>地中海!F10</f>
        <v>8:00 WED</v>
      </c>
      <c r="G52" s="145" t="str">
        <f>地中海!G10</f>
        <v>6:00 THU</v>
      </c>
      <c r="H52" s="55" t="s">
        <v>190</v>
      </c>
      <c r="I52" s="147">
        <f>I51+7</f>
        <v>43645</v>
      </c>
      <c r="J52" s="147">
        <f t="shared" ref="J52:J54" si="23">I52+25</f>
        <v>43670</v>
      </c>
      <c r="K52" s="147">
        <f t="shared" ref="K52:K54" si="24">J52+10</f>
        <v>43680</v>
      </c>
      <c r="L52" s="54">
        <f t="shared" ref="L52:L54" si="25">K52+2</f>
        <v>43682</v>
      </c>
      <c r="M52" s="51">
        <f t="shared" ref="M52:M54" si="26">J52-E52</f>
        <v>45</v>
      </c>
      <c r="N52" s="51">
        <f>K52-E52</f>
        <v>55</v>
      </c>
      <c r="O52" s="47">
        <f>L52-E52</f>
        <v>57</v>
      </c>
    </row>
    <row r="53" spans="1:34" x14ac:dyDescent="0.25">
      <c r="A53" s="32" t="str">
        <f>地中海!A11</f>
        <v>MAERSK HAMBURG/ 马士基汉堡</v>
      </c>
      <c r="B53" s="32" t="str">
        <f>地中海!B11</f>
        <v>924W</v>
      </c>
      <c r="C53" s="32">
        <f>地中海!C11</f>
        <v>9784312</v>
      </c>
      <c r="D53" s="48">
        <f>地中海!D11</f>
        <v>43631</v>
      </c>
      <c r="E53" s="48">
        <f>地中海!E11</f>
        <v>43632</v>
      </c>
      <c r="F53" s="145" t="str">
        <f>地中海!F11</f>
        <v>8:00 WED</v>
      </c>
      <c r="G53" s="145" t="str">
        <f>地中海!G11</f>
        <v>6:00 THU</v>
      </c>
      <c r="H53" s="55" t="s">
        <v>191</v>
      </c>
      <c r="I53" s="147">
        <f t="shared" ref="I53:I55" si="27">I52+7</f>
        <v>43652</v>
      </c>
      <c r="J53" s="147">
        <f t="shared" si="23"/>
        <v>43677</v>
      </c>
      <c r="K53" s="147">
        <f t="shared" si="24"/>
        <v>43687</v>
      </c>
      <c r="L53" s="54">
        <f t="shared" si="25"/>
        <v>43689</v>
      </c>
      <c r="M53" s="51">
        <f t="shared" si="26"/>
        <v>45</v>
      </c>
      <c r="N53" s="51">
        <f>K53-E53</f>
        <v>55</v>
      </c>
      <c r="O53" s="47">
        <f>L53-E53</f>
        <v>57</v>
      </c>
      <c r="P53" s="67"/>
      <c r="Q53" s="67"/>
    </row>
    <row r="54" spans="1:34" x14ac:dyDescent="0.25">
      <c r="A54" s="32" t="str">
        <f>地中海!A12</f>
        <v>MAERSK HAVANA/马士基哈瓦那</v>
      </c>
      <c r="B54" s="32" t="str">
        <f>地中海!B12</f>
        <v>925W</v>
      </c>
      <c r="C54" s="32">
        <f>地中海!C12</f>
        <v>9784336</v>
      </c>
      <c r="D54" s="48">
        <f>地中海!D12</f>
        <v>43638</v>
      </c>
      <c r="E54" s="48">
        <f>地中海!E12</f>
        <v>43639</v>
      </c>
      <c r="F54" s="145" t="str">
        <f>地中海!F12</f>
        <v>8:00 WED</v>
      </c>
      <c r="G54" s="145" t="str">
        <f>地中海!G12</f>
        <v>6:00 THU</v>
      </c>
      <c r="H54" s="55" t="s">
        <v>192</v>
      </c>
      <c r="I54" s="147">
        <f t="shared" si="27"/>
        <v>43659</v>
      </c>
      <c r="J54" s="147">
        <f t="shared" si="23"/>
        <v>43684</v>
      </c>
      <c r="K54" s="147">
        <f t="shared" si="24"/>
        <v>43694</v>
      </c>
      <c r="L54" s="54">
        <f t="shared" si="25"/>
        <v>43696</v>
      </c>
      <c r="M54" s="51">
        <f t="shared" si="26"/>
        <v>45</v>
      </c>
      <c r="N54" s="51">
        <f>K54-E54</f>
        <v>55</v>
      </c>
      <c r="O54" s="47">
        <f>L54-E54</f>
        <v>57</v>
      </c>
      <c r="P54" s="68"/>
      <c r="Q54" s="68"/>
      <c r="R54" s="67"/>
      <c r="S54" s="67"/>
      <c r="T54" s="65"/>
      <c r="U54" s="65"/>
      <c r="V54" s="65"/>
      <c r="W54" s="65"/>
      <c r="X54" s="65"/>
      <c r="Y54" s="65"/>
      <c r="Z54" s="65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43" t="str">
        <f>地中海!A13</f>
        <v>MAERSK HERRERA/马士基何瑞娜</v>
      </c>
      <c r="B55" s="143" t="str">
        <f>地中海!B13</f>
        <v>926W</v>
      </c>
      <c r="C55" s="143">
        <f>地中海!C13</f>
        <v>9784324</v>
      </c>
      <c r="D55" s="145">
        <f>地中海!D13</f>
        <v>43645</v>
      </c>
      <c r="E55" s="145">
        <f>地中海!E13</f>
        <v>43646</v>
      </c>
      <c r="F55" s="145" t="str">
        <f>地中海!F13</f>
        <v>8:00 WED</v>
      </c>
      <c r="G55" s="145" t="str">
        <f>地中海!G13</f>
        <v>6:00 THU</v>
      </c>
      <c r="H55" s="55" t="s">
        <v>193</v>
      </c>
      <c r="I55" s="147">
        <f t="shared" si="27"/>
        <v>43666</v>
      </c>
      <c r="J55" s="147">
        <f t="shared" ref="J55" si="28">I55+25</f>
        <v>43691</v>
      </c>
      <c r="K55" s="147">
        <f t="shared" ref="K55" si="29">J55+10</f>
        <v>43701</v>
      </c>
      <c r="L55" s="54">
        <f t="shared" ref="L55" si="30">K55+2</f>
        <v>43703</v>
      </c>
      <c r="M55" s="51"/>
      <c r="N55" s="51"/>
      <c r="P55" s="68"/>
      <c r="Q55" s="68"/>
      <c r="R55" s="67"/>
      <c r="S55" s="67"/>
      <c r="T55" s="65"/>
      <c r="U55" s="65"/>
      <c r="V55" s="65"/>
      <c r="W55" s="65"/>
      <c r="X55" s="65"/>
      <c r="Y55" s="65"/>
      <c r="Z55" s="65"/>
      <c r="AA55" s="1"/>
      <c r="AB55" s="1"/>
      <c r="AC55" s="1"/>
      <c r="AD55" s="1"/>
      <c r="AE55" s="1"/>
      <c r="AF55" s="1"/>
      <c r="AG55" s="1"/>
      <c r="AH55" s="1"/>
    </row>
    <row r="56" spans="1:34" ht="13.2" customHeight="1" x14ac:dyDescent="0.25">
      <c r="A56" s="91"/>
      <c r="B56" s="91"/>
      <c r="C56" s="91"/>
      <c r="D56" s="57"/>
      <c r="E56" s="57"/>
      <c r="F56" s="29"/>
      <c r="G56" s="29"/>
      <c r="H56" s="64"/>
      <c r="I56" s="64"/>
      <c r="J56" s="46"/>
      <c r="K56" s="46"/>
      <c r="L56" s="46"/>
      <c r="M56" s="67"/>
      <c r="N56" s="67"/>
      <c r="O56" s="67"/>
      <c r="P56" s="67"/>
      <c r="Q56" s="67"/>
      <c r="R56" s="67"/>
      <c r="S56" s="67"/>
      <c r="T56" s="65"/>
      <c r="U56" s="65"/>
      <c r="V56" s="65"/>
      <c r="W56" s="65"/>
      <c r="X56" s="65"/>
      <c r="Y56" s="65"/>
      <c r="Z56" s="65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2" t="s">
        <v>9</v>
      </c>
      <c r="B57" s="1"/>
      <c r="C57" s="1"/>
      <c r="D57" s="65"/>
      <c r="J57" s="65"/>
      <c r="K57" s="65"/>
      <c r="L57" s="65"/>
      <c r="M57" s="67"/>
      <c r="R57" s="67"/>
      <c r="S57" s="67"/>
      <c r="T57" s="65"/>
      <c r="U57" s="65"/>
      <c r="V57" s="65"/>
      <c r="W57" s="65"/>
      <c r="X57" s="65"/>
      <c r="Y57" s="65"/>
      <c r="Z57" s="65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2" t="s">
        <v>10</v>
      </c>
      <c r="B58" s="1"/>
      <c r="C58" s="1"/>
      <c r="D58" s="65"/>
    </row>
    <row r="59" spans="1:34" x14ac:dyDescent="0.25">
      <c r="A59" s="2" t="s">
        <v>130</v>
      </c>
      <c r="B59" s="1"/>
      <c r="C59" s="1"/>
      <c r="D59" s="65"/>
    </row>
    <row r="60" spans="1:34" x14ac:dyDescent="0.25">
      <c r="A60" s="14" t="s">
        <v>96</v>
      </c>
      <c r="B60" s="1"/>
      <c r="C60" s="1"/>
      <c r="D60" s="65"/>
    </row>
    <row r="61" spans="1:34" x14ac:dyDescent="0.25">
      <c r="A61" s="15" t="s">
        <v>12</v>
      </c>
      <c r="B61" s="3"/>
      <c r="C61" s="3"/>
      <c r="D61" s="74"/>
      <c r="E61" s="65"/>
      <c r="F61" s="1"/>
      <c r="G61" s="1"/>
      <c r="H61" s="65"/>
      <c r="I61" s="65"/>
    </row>
    <row r="62" spans="1:34" x14ac:dyDescent="0.25">
      <c r="A62" s="15" t="s">
        <v>11</v>
      </c>
      <c r="B62" s="3"/>
      <c r="C62" s="3"/>
      <c r="D62" s="74"/>
      <c r="E62" s="65"/>
      <c r="F62" s="1"/>
      <c r="G62" s="1"/>
      <c r="H62" s="65"/>
      <c r="I62" s="65"/>
    </row>
    <row r="63" spans="1:34" x14ac:dyDescent="0.25">
      <c r="A63" s="15" t="s">
        <v>13</v>
      </c>
      <c r="B63" s="3"/>
      <c r="C63" s="3"/>
      <c r="D63" s="74"/>
      <c r="E63" s="65"/>
      <c r="F63" s="1"/>
      <c r="G63" s="1"/>
      <c r="H63" s="65"/>
      <c r="I63" s="65"/>
    </row>
  </sheetData>
  <mergeCells count="34">
    <mergeCell ref="I40:I41"/>
    <mergeCell ref="A40:A41"/>
    <mergeCell ref="B40:B41"/>
    <mergeCell ref="C40:C41"/>
    <mergeCell ref="D40:G40"/>
    <mergeCell ref="H40:H41"/>
    <mergeCell ref="A7:A8"/>
    <mergeCell ref="B7:B8"/>
    <mergeCell ref="C7:C8"/>
    <mergeCell ref="D7:G7"/>
    <mergeCell ref="I23:I24"/>
    <mergeCell ref="A23:A24"/>
    <mergeCell ref="B23:B24"/>
    <mergeCell ref="C23:C24"/>
    <mergeCell ref="H23:H24"/>
    <mergeCell ref="D23:G23"/>
    <mergeCell ref="I15:I16"/>
    <mergeCell ref="A15:A16"/>
    <mergeCell ref="B15:B16"/>
    <mergeCell ref="C15:C16"/>
    <mergeCell ref="H15:H16"/>
    <mergeCell ref="D15:G15"/>
    <mergeCell ref="A31:A32"/>
    <mergeCell ref="B31:B32"/>
    <mergeCell ref="C31:C32"/>
    <mergeCell ref="H31:H32"/>
    <mergeCell ref="I31:I32"/>
    <mergeCell ref="D31:G31"/>
    <mergeCell ref="I49:I50"/>
    <mergeCell ref="A49:A50"/>
    <mergeCell ref="B49:B50"/>
    <mergeCell ref="C49:C50"/>
    <mergeCell ref="D49:G49"/>
    <mergeCell ref="H49:H50"/>
  </mergeCells>
  <phoneticPr fontId="5" type="noConversion"/>
  <hyperlinks>
    <hyperlink ref="E7" r:id="rId1" display="www.casalogsitics.com" xr:uid="{15F5225A-1D51-496F-8DC5-B3DD8A5556F1}"/>
  </hyperlinks>
  <pageMargins left="0.7" right="0.7" top="0.75" bottom="0.75" header="0.3" footer="0.3"/>
  <pageSetup orientation="portrait" r:id="rId2"/>
  <headerFooter>
    <oddFooter>&amp;L&amp;1#&amp;"Calibri"&amp;10 Sensitivity: Internal</oddFooter>
  </headerFooter>
  <ignoredErrors>
    <ignoredError sqref="L42:L45 M25:M28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workbookViewId="0">
      <selection activeCell="L36" sqref="L36"/>
    </sheetView>
  </sheetViews>
  <sheetFormatPr defaultRowHeight="13.8" x14ac:dyDescent="0.25"/>
  <cols>
    <col min="1" max="1" width="33" customWidth="1"/>
    <col min="4" max="5" width="11.6640625" style="44" bestFit="1" customWidth="1"/>
    <col min="6" max="6" width="10.33203125" customWidth="1"/>
    <col min="8" max="8" width="23.21875" style="44" bestFit="1" customWidth="1"/>
    <col min="9" max="9" width="13.77734375" style="44" bestFit="1" customWidth="1"/>
    <col min="10" max="10" width="11.6640625" style="44" bestFit="1" customWidth="1"/>
    <col min="11" max="11" width="11.77734375" style="44" bestFit="1" customWidth="1"/>
    <col min="12" max="19" width="11.6640625" style="44" bestFit="1" customWidth="1"/>
  </cols>
  <sheetData>
    <row r="1" spans="1:19" ht="14.4" customHeight="1" x14ac:dyDescent="0.25">
      <c r="A1" s="1"/>
    </row>
    <row r="2" spans="1:19" ht="14.4" customHeight="1" x14ac:dyDescent="0.25"/>
    <row r="6" spans="1:19" ht="23.4" thickBot="1" x14ac:dyDescent="0.5">
      <c r="A6" s="11" t="s">
        <v>15</v>
      </c>
    </row>
    <row r="7" spans="1:19" x14ac:dyDescent="0.25">
      <c r="A7" s="159" t="s">
        <v>5</v>
      </c>
      <c r="B7" s="161" t="s">
        <v>0</v>
      </c>
      <c r="C7" s="161" t="s">
        <v>7</v>
      </c>
      <c r="D7" s="163" t="s">
        <v>3</v>
      </c>
      <c r="E7" s="164"/>
      <c r="F7" s="164"/>
      <c r="G7" s="165"/>
      <c r="H7" s="135" t="s">
        <v>132</v>
      </c>
      <c r="I7" s="95" t="s">
        <v>133</v>
      </c>
      <c r="J7" s="101" t="s">
        <v>134</v>
      </c>
      <c r="K7" s="95" t="s">
        <v>135</v>
      </c>
      <c r="L7" s="138" t="s">
        <v>136</v>
      </c>
      <c r="M7" s="47"/>
      <c r="N7" s="47"/>
      <c r="O7" s="47"/>
      <c r="P7" s="47"/>
      <c r="Q7"/>
      <c r="R7"/>
      <c r="S7"/>
    </row>
    <row r="8" spans="1:19" s="86" customFormat="1" x14ac:dyDescent="0.25">
      <c r="A8" s="160"/>
      <c r="B8" s="162"/>
      <c r="C8" s="162"/>
      <c r="D8" s="130" t="s">
        <v>1</v>
      </c>
      <c r="E8" s="130" t="s">
        <v>2</v>
      </c>
      <c r="F8" s="131" t="s">
        <v>110</v>
      </c>
      <c r="G8" s="131" t="s">
        <v>4</v>
      </c>
      <c r="H8" s="132" t="s">
        <v>1</v>
      </c>
      <c r="I8" s="130" t="s">
        <v>1</v>
      </c>
      <c r="J8" s="133" t="s">
        <v>1</v>
      </c>
      <c r="K8" s="130" t="s">
        <v>1</v>
      </c>
      <c r="L8" s="134" t="s">
        <v>1</v>
      </c>
      <c r="M8" s="85"/>
      <c r="N8" s="85"/>
      <c r="O8" s="85"/>
      <c r="P8" s="85"/>
    </row>
    <row r="9" spans="1:19" s="86" customFormat="1" x14ac:dyDescent="0.25">
      <c r="A9" s="126" t="s">
        <v>157</v>
      </c>
      <c r="B9" s="126" t="s">
        <v>156</v>
      </c>
      <c r="C9" s="38">
        <v>9784300</v>
      </c>
      <c r="D9" s="127">
        <v>43617</v>
      </c>
      <c r="E9" s="127">
        <f>D9+1</f>
        <v>43618</v>
      </c>
      <c r="F9" s="144" t="s">
        <v>147</v>
      </c>
      <c r="G9" s="143" t="s">
        <v>148</v>
      </c>
      <c r="H9" s="127">
        <f>E9+29</f>
        <v>43647</v>
      </c>
      <c r="I9" s="127">
        <f>H9+2</f>
        <v>43649</v>
      </c>
      <c r="J9" s="127">
        <f>I9+5</f>
        <v>43654</v>
      </c>
      <c r="K9" s="127">
        <f>J9+3</f>
        <v>43657</v>
      </c>
      <c r="L9" s="127">
        <f>K9+1</f>
        <v>43658</v>
      </c>
      <c r="M9" s="85"/>
      <c r="N9" s="85"/>
      <c r="O9" s="85"/>
      <c r="P9" s="85"/>
    </row>
    <row r="10" spans="1:19" s="86" customFormat="1" x14ac:dyDescent="0.25">
      <c r="A10" s="126" t="s">
        <v>159</v>
      </c>
      <c r="B10" s="126" t="s">
        <v>158</v>
      </c>
      <c r="C10" s="38">
        <v>9461386</v>
      </c>
      <c r="D10" s="127">
        <f>D9+7</f>
        <v>43624</v>
      </c>
      <c r="E10" s="127">
        <f t="shared" ref="E10:E13" si="0">D10+1</f>
        <v>43625</v>
      </c>
      <c r="F10" s="144" t="s">
        <v>147</v>
      </c>
      <c r="G10" s="143" t="s">
        <v>148</v>
      </c>
      <c r="H10" s="127">
        <f t="shared" ref="H10:H12" si="1">E10+29</f>
        <v>43654</v>
      </c>
      <c r="I10" s="127">
        <f t="shared" ref="I10:I13" si="2">H10+2</f>
        <v>43656</v>
      </c>
      <c r="J10" s="127">
        <f t="shared" ref="J10:J13" si="3">I10+5</f>
        <v>43661</v>
      </c>
      <c r="K10" s="127">
        <f t="shared" ref="K10:K13" si="4">J10+3</f>
        <v>43664</v>
      </c>
      <c r="L10" s="127">
        <f t="shared" ref="L10:L13" si="5">K10+1</f>
        <v>43665</v>
      </c>
      <c r="M10" s="85"/>
      <c r="N10" s="85"/>
      <c r="O10" s="85"/>
      <c r="P10" s="85"/>
    </row>
    <row r="11" spans="1:19" s="86" customFormat="1" x14ac:dyDescent="0.25">
      <c r="A11" s="126" t="s">
        <v>161</v>
      </c>
      <c r="B11" s="126" t="s">
        <v>160</v>
      </c>
      <c r="C11" s="38">
        <v>9784312</v>
      </c>
      <c r="D11" s="127">
        <f t="shared" ref="D11:D13" si="6">D10+7</f>
        <v>43631</v>
      </c>
      <c r="E11" s="127">
        <f t="shared" si="0"/>
        <v>43632</v>
      </c>
      <c r="F11" s="144" t="s">
        <v>147</v>
      </c>
      <c r="G11" s="143" t="s">
        <v>148</v>
      </c>
      <c r="H11" s="127">
        <f t="shared" si="1"/>
        <v>43661</v>
      </c>
      <c r="I11" s="127">
        <f t="shared" si="2"/>
        <v>43663</v>
      </c>
      <c r="J11" s="127">
        <f t="shared" si="3"/>
        <v>43668</v>
      </c>
      <c r="K11" s="127">
        <f t="shared" si="4"/>
        <v>43671</v>
      </c>
      <c r="L11" s="127">
        <f t="shared" si="5"/>
        <v>43672</v>
      </c>
      <c r="M11" s="85"/>
      <c r="N11" s="85"/>
      <c r="O11" s="85"/>
      <c r="P11" s="85"/>
    </row>
    <row r="12" spans="1:19" s="86" customFormat="1" x14ac:dyDescent="0.25">
      <c r="A12" s="126" t="s">
        <v>162</v>
      </c>
      <c r="B12" s="126" t="s">
        <v>164</v>
      </c>
      <c r="C12" s="38">
        <v>9784336</v>
      </c>
      <c r="D12" s="127">
        <f t="shared" si="6"/>
        <v>43638</v>
      </c>
      <c r="E12" s="127">
        <f t="shared" si="0"/>
        <v>43639</v>
      </c>
      <c r="F12" s="144" t="s">
        <v>147</v>
      </c>
      <c r="G12" s="143" t="s">
        <v>148</v>
      </c>
      <c r="H12" s="127">
        <f t="shared" si="1"/>
        <v>43668</v>
      </c>
      <c r="I12" s="127">
        <f t="shared" si="2"/>
        <v>43670</v>
      </c>
      <c r="J12" s="127">
        <f t="shared" si="3"/>
        <v>43675</v>
      </c>
      <c r="K12" s="127">
        <f t="shared" si="4"/>
        <v>43678</v>
      </c>
      <c r="L12" s="127">
        <f t="shared" si="5"/>
        <v>43679</v>
      </c>
      <c r="M12" s="85"/>
      <c r="N12" s="85"/>
      <c r="O12" s="85"/>
      <c r="P12" s="85"/>
    </row>
    <row r="13" spans="1:19" s="86" customFormat="1" x14ac:dyDescent="0.25">
      <c r="A13" s="126" t="s">
        <v>163</v>
      </c>
      <c r="B13" s="126" t="s">
        <v>165</v>
      </c>
      <c r="C13" s="38">
        <v>9784324</v>
      </c>
      <c r="D13" s="127">
        <f t="shared" si="6"/>
        <v>43645</v>
      </c>
      <c r="E13" s="127">
        <f t="shared" si="0"/>
        <v>43646</v>
      </c>
      <c r="F13" s="144" t="s">
        <v>147</v>
      </c>
      <c r="G13" s="143" t="s">
        <v>148</v>
      </c>
      <c r="H13" s="127">
        <f t="shared" ref="H13" si="7">E13+29</f>
        <v>43675</v>
      </c>
      <c r="I13" s="127">
        <f t="shared" si="2"/>
        <v>43677</v>
      </c>
      <c r="J13" s="127">
        <f t="shared" si="3"/>
        <v>43682</v>
      </c>
      <c r="K13" s="127">
        <f t="shared" si="4"/>
        <v>43685</v>
      </c>
      <c r="L13" s="127">
        <f t="shared" si="5"/>
        <v>43686</v>
      </c>
      <c r="M13" s="85"/>
      <c r="N13" s="85"/>
      <c r="O13" s="85"/>
      <c r="P13" s="85"/>
    </row>
    <row r="14" spans="1:19" s="86" customFormat="1" x14ac:dyDescent="0.25">
      <c r="A14" s="128"/>
      <c r="B14" s="128"/>
      <c r="C14" s="128"/>
      <c r="D14" s="129"/>
      <c r="E14" s="129"/>
      <c r="F14" s="128"/>
      <c r="G14" s="128"/>
      <c r="H14" s="129"/>
      <c r="I14" s="129"/>
      <c r="J14" s="129"/>
      <c r="K14" s="129"/>
      <c r="L14" s="129"/>
      <c r="M14" s="85"/>
      <c r="N14" s="85"/>
      <c r="O14" s="85"/>
      <c r="P14" s="85"/>
    </row>
    <row r="15" spans="1:19" ht="24" customHeight="1" thickBot="1" x14ac:dyDescent="0.5">
      <c r="A15" s="11" t="s">
        <v>104</v>
      </c>
    </row>
    <row r="16" spans="1:19" x14ac:dyDescent="0.25">
      <c r="A16" s="159" t="s">
        <v>5</v>
      </c>
      <c r="B16" s="161" t="s">
        <v>0</v>
      </c>
      <c r="C16" s="161" t="s">
        <v>7</v>
      </c>
      <c r="D16" s="163" t="s">
        <v>3</v>
      </c>
      <c r="E16" s="164"/>
      <c r="F16" s="164"/>
      <c r="G16" s="165"/>
      <c r="H16" s="157" t="s">
        <v>8</v>
      </c>
      <c r="I16" s="157" t="s">
        <v>94</v>
      </c>
      <c r="J16" s="95" t="s">
        <v>144</v>
      </c>
      <c r="K16" s="95" t="s">
        <v>52</v>
      </c>
      <c r="L16" s="96" t="s">
        <v>53</v>
      </c>
      <c r="M16" s="47"/>
      <c r="N16" s="57"/>
    </row>
    <row r="17" spans="1:20" x14ac:dyDescent="0.25">
      <c r="A17" s="160"/>
      <c r="B17" s="162"/>
      <c r="C17" s="162"/>
      <c r="D17" s="97" t="s">
        <v>1</v>
      </c>
      <c r="E17" s="97" t="s">
        <v>2</v>
      </c>
      <c r="F17" s="98" t="s">
        <v>110</v>
      </c>
      <c r="G17" s="98" t="s">
        <v>4</v>
      </c>
      <c r="H17" s="158"/>
      <c r="I17" s="158"/>
      <c r="J17" s="97" t="s">
        <v>1</v>
      </c>
      <c r="K17" s="97" t="s">
        <v>1</v>
      </c>
      <c r="L17" s="100" t="s">
        <v>1</v>
      </c>
      <c r="M17" s="47"/>
      <c r="N17" s="57"/>
    </row>
    <row r="18" spans="1:20" s="86" customFormat="1" x14ac:dyDescent="0.25">
      <c r="A18" s="38" t="str">
        <f>A9</f>
        <v>MAERSK HANGZHOU/马士基杭州</v>
      </c>
      <c r="B18" s="38" t="str">
        <f t="shared" ref="B18:G18" si="8">B9</f>
        <v>922W</v>
      </c>
      <c r="C18" s="38">
        <f t="shared" si="8"/>
        <v>9784300</v>
      </c>
      <c r="D18" s="73">
        <f t="shared" si="8"/>
        <v>43617</v>
      </c>
      <c r="E18" s="73">
        <f t="shared" si="8"/>
        <v>43618</v>
      </c>
      <c r="F18" s="148" t="str">
        <f t="shared" si="8"/>
        <v>8:00 WED</v>
      </c>
      <c r="G18" s="148" t="str">
        <f t="shared" si="8"/>
        <v>6:00 THU</v>
      </c>
      <c r="H18" s="38" t="s">
        <v>194</v>
      </c>
      <c r="I18" s="127">
        <v>43626</v>
      </c>
      <c r="J18" s="73">
        <f>I18+29</f>
        <v>43655</v>
      </c>
      <c r="K18" s="73">
        <f>J18+4</f>
        <v>43659</v>
      </c>
      <c r="L18" s="54">
        <f>K18+2</f>
        <v>43661</v>
      </c>
      <c r="M18" s="85"/>
      <c r="N18" s="57"/>
      <c r="O18" s="125"/>
      <c r="P18" s="125"/>
      <c r="Q18" s="125"/>
      <c r="R18" s="125"/>
      <c r="S18" s="125"/>
    </row>
    <row r="19" spans="1:20" s="86" customFormat="1" x14ac:dyDescent="0.25">
      <c r="A19" s="38" t="str">
        <f>A10</f>
        <v>MSC GENOVA/地中海热那亚</v>
      </c>
      <c r="B19" s="38" t="str">
        <f t="shared" ref="B19:G21" si="9">B10</f>
        <v>QX923W</v>
      </c>
      <c r="C19" s="38">
        <f t="shared" si="9"/>
        <v>9461386</v>
      </c>
      <c r="D19" s="73">
        <f t="shared" si="9"/>
        <v>43624</v>
      </c>
      <c r="E19" s="73">
        <f t="shared" si="9"/>
        <v>43625</v>
      </c>
      <c r="F19" s="148" t="str">
        <f t="shared" si="9"/>
        <v>8:00 WED</v>
      </c>
      <c r="G19" s="148" t="str">
        <f t="shared" si="9"/>
        <v>6:00 THU</v>
      </c>
      <c r="H19" s="38" t="s">
        <v>196</v>
      </c>
      <c r="I19" s="127">
        <f>I18+7</f>
        <v>43633</v>
      </c>
      <c r="J19" s="148">
        <f t="shared" ref="J19:J22" si="10">I19+29</f>
        <v>43662</v>
      </c>
      <c r="K19" s="148">
        <f t="shared" ref="K19:K22" si="11">J19+4</f>
        <v>43666</v>
      </c>
      <c r="L19" s="54">
        <f t="shared" ref="L19:L22" si="12">K19+2</f>
        <v>43668</v>
      </c>
      <c r="M19" s="85"/>
      <c r="N19" s="57"/>
      <c r="O19" s="125"/>
      <c r="P19" s="125"/>
      <c r="Q19" s="125"/>
      <c r="R19" s="125"/>
      <c r="S19" s="125"/>
    </row>
    <row r="20" spans="1:20" s="86" customFormat="1" x14ac:dyDescent="0.25">
      <c r="A20" s="38" t="str">
        <f>A11</f>
        <v>MAERSK HAMBURG/ 马士基汉堡</v>
      </c>
      <c r="B20" s="38" t="str">
        <f t="shared" si="9"/>
        <v>924W</v>
      </c>
      <c r="C20" s="38">
        <f t="shared" si="9"/>
        <v>9784312</v>
      </c>
      <c r="D20" s="73">
        <f t="shared" si="9"/>
        <v>43631</v>
      </c>
      <c r="E20" s="73">
        <f t="shared" si="9"/>
        <v>43632</v>
      </c>
      <c r="F20" s="148" t="str">
        <f t="shared" si="9"/>
        <v>8:00 WED</v>
      </c>
      <c r="G20" s="148" t="str">
        <f t="shared" si="9"/>
        <v>6:00 THU</v>
      </c>
      <c r="H20" s="38" t="s">
        <v>195</v>
      </c>
      <c r="I20" s="127">
        <f t="shared" ref="I20:I22" si="13">I19+7</f>
        <v>43640</v>
      </c>
      <c r="J20" s="148">
        <f t="shared" si="10"/>
        <v>43669</v>
      </c>
      <c r="K20" s="148">
        <f t="shared" si="11"/>
        <v>43673</v>
      </c>
      <c r="L20" s="54">
        <f t="shared" si="12"/>
        <v>43675</v>
      </c>
      <c r="M20" s="85"/>
      <c r="N20" s="57"/>
      <c r="O20" s="125"/>
      <c r="P20" s="125"/>
      <c r="Q20" s="125"/>
      <c r="R20" s="125"/>
      <c r="S20" s="125"/>
    </row>
    <row r="21" spans="1:20" s="86" customFormat="1" x14ac:dyDescent="0.25">
      <c r="A21" s="38" t="str">
        <f>A12</f>
        <v>MAERSK HAVANA/马士基哈瓦那</v>
      </c>
      <c r="B21" s="38" t="str">
        <f t="shared" si="9"/>
        <v>925W</v>
      </c>
      <c r="C21" s="38">
        <f t="shared" si="9"/>
        <v>9784336</v>
      </c>
      <c r="D21" s="73">
        <f t="shared" si="9"/>
        <v>43638</v>
      </c>
      <c r="E21" s="73">
        <f t="shared" si="9"/>
        <v>43639</v>
      </c>
      <c r="F21" s="148" t="str">
        <f t="shared" si="9"/>
        <v>8:00 WED</v>
      </c>
      <c r="G21" s="148" t="str">
        <f t="shared" si="9"/>
        <v>6:00 THU</v>
      </c>
      <c r="H21" s="38" t="s">
        <v>197</v>
      </c>
      <c r="I21" s="127">
        <f t="shared" si="13"/>
        <v>43647</v>
      </c>
      <c r="J21" s="148">
        <f t="shared" si="10"/>
        <v>43676</v>
      </c>
      <c r="K21" s="148">
        <f t="shared" si="11"/>
        <v>43680</v>
      </c>
      <c r="L21" s="54">
        <f t="shared" si="12"/>
        <v>43682</v>
      </c>
      <c r="M21" s="85"/>
      <c r="N21" s="57"/>
      <c r="O21" s="125"/>
      <c r="P21" s="125"/>
      <c r="Q21" s="125"/>
      <c r="R21" s="125"/>
      <c r="S21" s="125"/>
    </row>
    <row r="22" spans="1:20" s="86" customFormat="1" x14ac:dyDescent="0.25">
      <c r="A22" s="38" t="str">
        <f>A13</f>
        <v>MAERSK HERRERA/马士基何瑞娜</v>
      </c>
      <c r="B22" s="38" t="str">
        <f>B13</f>
        <v>926W</v>
      </c>
      <c r="C22" s="38">
        <f>C13</f>
        <v>9784324</v>
      </c>
      <c r="D22" s="148">
        <f>D13</f>
        <v>43645</v>
      </c>
      <c r="E22" s="148">
        <f>E13</f>
        <v>43646</v>
      </c>
      <c r="F22" s="144" t="s">
        <v>147</v>
      </c>
      <c r="G22" s="143" t="s">
        <v>148</v>
      </c>
      <c r="H22" s="38" t="s">
        <v>198</v>
      </c>
      <c r="I22" s="127">
        <f t="shared" si="13"/>
        <v>43654</v>
      </c>
      <c r="J22" s="148">
        <f t="shared" si="10"/>
        <v>43683</v>
      </c>
      <c r="K22" s="148">
        <f t="shared" si="11"/>
        <v>43687</v>
      </c>
      <c r="L22" s="54">
        <f t="shared" si="12"/>
        <v>43689</v>
      </c>
      <c r="M22" s="85"/>
      <c r="N22" s="57"/>
      <c r="O22" s="125"/>
      <c r="P22" s="125"/>
      <c r="Q22" s="125"/>
      <c r="R22" s="125"/>
      <c r="S22" s="125"/>
    </row>
    <row r="23" spans="1:20" s="7" customFormat="1" x14ac:dyDescent="0.25">
      <c r="D23" s="46"/>
      <c r="E23" s="46"/>
      <c r="H23" s="57"/>
      <c r="I23" s="57"/>
      <c r="J23" s="57"/>
      <c r="K23" s="46"/>
      <c r="L23" s="46"/>
      <c r="M23" s="46"/>
      <c r="N23" s="46"/>
      <c r="O23" s="46"/>
      <c r="P23" s="46"/>
      <c r="Q23" s="46"/>
      <c r="R23" s="46"/>
      <c r="S23" s="46"/>
    </row>
    <row r="24" spans="1:20" ht="23.4" thickBot="1" x14ac:dyDescent="0.5">
      <c r="A24" s="11" t="s">
        <v>20</v>
      </c>
      <c r="H24" s="57"/>
      <c r="I24" s="57"/>
      <c r="J24" s="57"/>
    </row>
    <row r="25" spans="1:20" ht="14.4" customHeight="1" x14ac:dyDescent="0.25">
      <c r="A25" s="159" t="s">
        <v>5</v>
      </c>
      <c r="B25" s="161" t="s">
        <v>0</v>
      </c>
      <c r="C25" s="161" t="s">
        <v>7</v>
      </c>
      <c r="D25" s="163" t="s">
        <v>3</v>
      </c>
      <c r="E25" s="164"/>
      <c r="F25" s="164"/>
      <c r="G25" s="165"/>
      <c r="H25" s="157" t="s">
        <v>8</v>
      </c>
      <c r="I25" s="157" t="s">
        <v>94</v>
      </c>
      <c r="J25" s="94" t="s">
        <v>64</v>
      </c>
      <c r="K25" s="95" t="s">
        <v>66</v>
      </c>
      <c r="L25" s="101" t="s">
        <v>67</v>
      </c>
      <c r="M25" s="96" t="s">
        <v>68</v>
      </c>
      <c r="N25" s="47" t="s">
        <v>64</v>
      </c>
      <c r="O25" s="47" t="s">
        <v>65</v>
      </c>
      <c r="P25" s="47" t="s">
        <v>66</v>
      </c>
      <c r="Q25" s="47" t="s">
        <v>67</v>
      </c>
      <c r="R25" s="47" t="s">
        <v>68</v>
      </c>
      <c r="S25" s="40"/>
    </row>
    <row r="26" spans="1:20" x14ac:dyDescent="0.25">
      <c r="A26" s="160"/>
      <c r="B26" s="162"/>
      <c r="C26" s="162"/>
      <c r="D26" s="97" t="s">
        <v>1</v>
      </c>
      <c r="E26" s="97" t="s">
        <v>2</v>
      </c>
      <c r="F26" s="98" t="s">
        <v>110</v>
      </c>
      <c r="G26" s="98" t="s">
        <v>4</v>
      </c>
      <c r="H26" s="158"/>
      <c r="I26" s="158"/>
      <c r="J26" s="99" t="s">
        <v>1</v>
      </c>
      <c r="K26" s="97" t="s">
        <v>1</v>
      </c>
      <c r="L26" s="102" t="s">
        <v>1</v>
      </c>
      <c r="M26" s="100" t="s">
        <v>1</v>
      </c>
      <c r="N26" s="47"/>
      <c r="O26" s="47"/>
      <c r="P26" s="47"/>
      <c r="Q26" s="47"/>
      <c r="R26" s="47"/>
      <c r="S26" s="40"/>
    </row>
    <row r="27" spans="1:20" x14ac:dyDescent="0.25">
      <c r="A27" s="32" t="str">
        <f>欧洲!A9</f>
        <v>MSC ERICA /地中海艾丽卡</v>
      </c>
      <c r="B27" s="32" t="str">
        <f>欧洲!B9</f>
        <v>FB923W</v>
      </c>
      <c r="C27" s="32">
        <f>欧洲!C9</f>
        <v>9755191</v>
      </c>
      <c r="D27" s="48">
        <f>欧洲!D9</f>
        <v>43617</v>
      </c>
      <c r="E27" s="48">
        <f>欧洲!E9</f>
        <v>43619</v>
      </c>
      <c r="F27" s="145" t="str">
        <f>欧洲!F9</f>
        <v>8:00 THU</v>
      </c>
      <c r="G27" s="145" t="str">
        <f>欧洲!G9</f>
        <v>6:00 FRI</v>
      </c>
      <c r="H27" s="146" t="s">
        <v>199</v>
      </c>
      <c r="I27" s="52">
        <v>43631</v>
      </c>
      <c r="J27" s="52">
        <f>I27+26</f>
        <v>43657</v>
      </c>
      <c r="K27" s="52">
        <f>J27+5</f>
        <v>43662</v>
      </c>
      <c r="L27" s="52">
        <f>K27+3</f>
        <v>43665</v>
      </c>
      <c r="M27" s="59">
        <f>L27+3</f>
        <v>43668</v>
      </c>
      <c r="N27" s="47">
        <f>J27-E27</f>
        <v>38</v>
      </c>
      <c r="O27" s="47" t="e">
        <f>#REF!-E27</f>
        <v>#REF!</v>
      </c>
      <c r="P27" s="47">
        <f>K27-E27</f>
        <v>43</v>
      </c>
      <c r="Q27" s="47">
        <f>L27-E27</f>
        <v>46</v>
      </c>
      <c r="R27" s="47">
        <f>M27-E27</f>
        <v>49</v>
      </c>
      <c r="S27" s="40"/>
    </row>
    <row r="28" spans="1:20" x14ac:dyDescent="0.25">
      <c r="A28" s="32" t="str">
        <f>欧洲!A10</f>
        <v>MSC MIRJA/ 地中海米茄</v>
      </c>
      <c r="B28" s="32" t="str">
        <f>欧洲!B10</f>
        <v>FB924W</v>
      </c>
      <c r="C28" s="32">
        <f>欧洲!C10</f>
        <v>9762338</v>
      </c>
      <c r="D28" s="48">
        <f>欧洲!D10</f>
        <v>43624</v>
      </c>
      <c r="E28" s="48">
        <f>欧洲!E10</f>
        <v>43626</v>
      </c>
      <c r="F28" s="145" t="str">
        <f>欧洲!F10</f>
        <v>8:00 THU</v>
      </c>
      <c r="G28" s="145" t="str">
        <f>欧洲!G10</f>
        <v>6:00 FRI</v>
      </c>
      <c r="H28" s="146" t="s">
        <v>200</v>
      </c>
      <c r="I28" s="52">
        <f>I27+7</f>
        <v>43638</v>
      </c>
      <c r="J28" s="146">
        <f t="shared" ref="J28:J30" si="14">I28+26</f>
        <v>43664</v>
      </c>
      <c r="K28" s="146">
        <f t="shared" ref="K28:K30" si="15">J28+5</f>
        <v>43669</v>
      </c>
      <c r="L28" s="146">
        <f t="shared" ref="L28:L30" si="16">K28+3</f>
        <v>43672</v>
      </c>
      <c r="M28" s="59">
        <f t="shared" ref="M28:M30" si="17">L28+3</f>
        <v>43675</v>
      </c>
      <c r="N28" s="47">
        <f>J28-E28</f>
        <v>38</v>
      </c>
      <c r="O28" s="47" t="e">
        <f>#REF!-E28</f>
        <v>#REF!</v>
      </c>
      <c r="P28" s="47">
        <f>K28-E28</f>
        <v>43</v>
      </c>
      <c r="Q28" s="47">
        <f>L28-E28</f>
        <v>46</v>
      </c>
      <c r="R28" s="47">
        <f>M28-E28</f>
        <v>49</v>
      </c>
      <c r="S28" s="40"/>
    </row>
    <row r="29" spans="1:20" x14ac:dyDescent="0.25">
      <c r="A29" s="32" t="str">
        <f>欧洲!A11</f>
        <v>MSC ANNA /地中海安娜</v>
      </c>
      <c r="B29" s="32" t="str">
        <f>欧洲!B11</f>
        <v>FB925W</v>
      </c>
      <c r="C29" s="32">
        <f>欧洲!C11</f>
        <v>9777204</v>
      </c>
      <c r="D29" s="48">
        <f>欧洲!D11</f>
        <v>43631</v>
      </c>
      <c r="E29" s="48">
        <f>欧洲!E11</f>
        <v>43633</v>
      </c>
      <c r="F29" s="145" t="str">
        <f>欧洲!F11</f>
        <v>8:00 THU</v>
      </c>
      <c r="G29" s="145" t="str">
        <f>欧洲!G11</f>
        <v>6:00 FRI</v>
      </c>
      <c r="H29" s="146" t="s">
        <v>201</v>
      </c>
      <c r="I29" s="52">
        <f t="shared" ref="I29:I30" si="18">I28+7</f>
        <v>43645</v>
      </c>
      <c r="J29" s="146">
        <f t="shared" si="14"/>
        <v>43671</v>
      </c>
      <c r="K29" s="146">
        <f t="shared" si="15"/>
        <v>43676</v>
      </c>
      <c r="L29" s="146">
        <f t="shared" si="16"/>
        <v>43679</v>
      </c>
      <c r="M29" s="59">
        <f t="shared" si="17"/>
        <v>43682</v>
      </c>
      <c r="N29" s="47">
        <f>J29-E29</f>
        <v>38</v>
      </c>
      <c r="O29" s="47" t="e">
        <f>#REF!-E29</f>
        <v>#REF!</v>
      </c>
      <c r="P29" s="47">
        <f>K29-E29</f>
        <v>43</v>
      </c>
      <c r="Q29" s="47">
        <f>L29-E29</f>
        <v>46</v>
      </c>
      <c r="R29" s="47">
        <f>M29-E29</f>
        <v>49</v>
      </c>
      <c r="S29" s="40"/>
    </row>
    <row r="30" spans="1:20" s="86" customFormat="1" x14ac:dyDescent="0.25">
      <c r="A30" s="32" t="str">
        <f>欧洲!A12</f>
        <v>MANILA MAERSK/马尼拉马士基</v>
      </c>
      <c r="B30" s="32" t="str">
        <f>欧洲!B12</f>
        <v>926W</v>
      </c>
      <c r="C30" s="32">
        <f>欧洲!C12</f>
        <v>9780469</v>
      </c>
      <c r="D30" s="48">
        <f>欧洲!D12</f>
        <v>43638</v>
      </c>
      <c r="E30" s="48">
        <f>欧洲!E12</f>
        <v>43640</v>
      </c>
      <c r="F30" s="145" t="str">
        <f>欧洲!F12</f>
        <v>8:00 THU</v>
      </c>
      <c r="G30" s="145" t="str">
        <f>欧洲!G12</f>
        <v>6:00 FRI</v>
      </c>
      <c r="H30" s="147" t="s">
        <v>202</v>
      </c>
      <c r="I30" s="52">
        <f t="shared" si="18"/>
        <v>43652</v>
      </c>
      <c r="J30" s="146">
        <f t="shared" si="14"/>
        <v>43678</v>
      </c>
      <c r="K30" s="146">
        <f t="shared" si="15"/>
        <v>43683</v>
      </c>
      <c r="L30" s="146">
        <f t="shared" si="16"/>
        <v>43686</v>
      </c>
      <c r="M30" s="59">
        <f t="shared" si="17"/>
        <v>43689</v>
      </c>
      <c r="N30" s="85">
        <f>J30-E30</f>
        <v>38</v>
      </c>
      <c r="O30" s="85" t="e">
        <f>#REF!-E30</f>
        <v>#REF!</v>
      </c>
      <c r="P30" s="85">
        <f>K30-E30</f>
        <v>43</v>
      </c>
      <c r="Q30" s="85">
        <f>L30-E30</f>
        <v>46</v>
      </c>
      <c r="R30" s="85">
        <f>M30-E30</f>
        <v>49</v>
      </c>
      <c r="S30" s="121"/>
    </row>
    <row r="31" spans="1:20" x14ac:dyDescent="0.25">
      <c r="A31" s="91"/>
      <c r="B31" s="91"/>
      <c r="C31" s="91"/>
      <c r="D31" s="57"/>
      <c r="E31" s="57"/>
      <c r="F31" s="29"/>
      <c r="G31" s="29"/>
      <c r="H31" s="64"/>
      <c r="I31" s="64"/>
      <c r="J31" s="64"/>
      <c r="K31" s="64"/>
      <c r="L31" s="64"/>
      <c r="M31" s="64"/>
      <c r="N31" s="64"/>
      <c r="O31" s="66"/>
      <c r="P31" s="66"/>
      <c r="Q31" s="66"/>
      <c r="R31" s="47"/>
      <c r="S31" s="47"/>
      <c r="T31" s="40"/>
    </row>
    <row r="32" spans="1:20" s="86" customFormat="1" x14ac:dyDescent="0.25">
      <c r="A32" s="87"/>
      <c r="B32" s="88"/>
      <c r="C32" s="88"/>
      <c r="D32" s="89"/>
      <c r="E32" s="89"/>
      <c r="F32" s="29"/>
      <c r="G32" s="29"/>
      <c r="H32" s="90"/>
      <c r="I32" s="90"/>
      <c r="J32" s="90"/>
      <c r="K32" s="90"/>
      <c r="L32" s="90"/>
      <c r="M32" s="85"/>
      <c r="N32" s="85"/>
      <c r="O32" s="85"/>
      <c r="P32" s="85"/>
    </row>
    <row r="33" spans="1:19" ht="23.4" thickBot="1" x14ac:dyDescent="0.5">
      <c r="A33" s="13" t="s">
        <v>14</v>
      </c>
      <c r="B33" s="7"/>
      <c r="C33" s="7"/>
      <c r="D33" s="46"/>
      <c r="E33" s="46"/>
      <c r="F33" s="10"/>
      <c r="G33" s="7"/>
      <c r="H33" s="46"/>
      <c r="I33" s="46"/>
      <c r="J33" s="46"/>
      <c r="K33" s="46"/>
      <c r="L33" s="46"/>
      <c r="M33" s="46"/>
      <c r="N33" s="46"/>
    </row>
    <row r="34" spans="1:19" ht="14.4" customHeight="1" x14ac:dyDescent="0.25">
      <c r="A34" s="159" t="s">
        <v>5</v>
      </c>
      <c r="B34" s="161" t="s">
        <v>0</v>
      </c>
      <c r="C34" s="161" t="s">
        <v>7</v>
      </c>
      <c r="D34" s="163" t="s">
        <v>3</v>
      </c>
      <c r="E34" s="164"/>
      <c r="F34" s="164"/>
      <c r="G34" s="165"/>
      <c r="H34" s="157" t="s">
        <v>8</v>
      </c>
      <c r="I34" s="157" t="s">
        <v>94</v>
      </c>
      <c r="J34" s="94" t="s">
        <v>81</v>
      </c>
      <c r="K34" s="95" t="s">
        <v>82</v>
      </c>
      <c r="L34" s="96" t="s">
        <v>83</v>
      </c>
      <c r="M34" s="47" t="s">
        <v>81</v>
      </c>
      <c r="N34" s="47" t="s">
        <v>82</v>
      </c>
      <c r="O34" s="47" t="s">
        <v>83</v>
      </c>
      <c r="P34" s="47"/>
    </row>
    <row r="35" spans="1:19" x14ac:dyDescent="0.25">
      <c r="A35" s="160"/>
      <c r="B35" s="162"/>
      <c r="C35" s="162"/>
      <c r="D35" s="97" t="s">
        <v>1</v>
      </c>
      <c r="E35" s="97" t="s">
        <v>2</v>
      </c>
      <c r="F35" s="98" t="s">
        <v>110</v>
      </c>
      <c r="G35" s="98" t="s">
        <v>4</v>
      </c>
      <c r="H35" s="158"/>
      <c r="I35" s="158"/>
      <c r="J35" s="99" t="s">
        <v>1</v>
      </c>
      <c r="K35" s="97" t="s">
        <v>1</v>
      </c>
      <c r="L35" s="100" t="s">
        <v>1</v>
      </c>
      <c r="M35" s="47"/>
      <c r="N35" s="47"/>
      <c r="O35" s="47"/>
      <c r="P35" s="47"/>
    </row>
    <row r="36" spans="1:19" x14ac:dyDescent="0.25">
      <c r="A36" s="32" t="str">
        <f>地中海!A9</f>
        <v>MAERSK HANGZHOU/马士基杭州</v>
      </c>
      <c r="B36" s="32" t="str">
        <f>地中海!B9</f>
        <v>922W</v>
      </c>
      <c r="C36" s="32">
        <f>地中海!C9</f>
        <v>9784300</v>
      </c>
      <c r="D36" s="48">
        <f>地中海!D9</f>
        <v>43617</v>
      </c>
      <c r="E36" s="48">
        <f>地中海!E9</f>
        <v>43618</v>
      </c>
      <c r="F36" s="145" t="str">
        <f>地中海!F9</f>
        <v>8:00 WED</v>
      </c>
      <c r="G36" s="145" t="str">
        <f>地中海!G9</f>
        <v>6:00 THU</v>
      </c>
      <c r="H36" s="145" t="s">
        <v>203</v>
      </c>
      <c r="I36" s="48">
        <v>43628</v>
      </c>
      <c r="J36" s="48">
        <f>I36+25</f>
        <v>43653</v>
      </c>
      <c r="K36" s="48">
        <f>J36+2</f>
        <v>43655</v>
      </c>
      <c r="L36" s="49">
        <f>K36+3</f>
        <v>43658</v>
      </c>
      <c r="M36" s="47">
        <f>J36-E36</f>
        <v>35</v>
      </c>
      <c r="N36" s="47">
        <f>K36-E36</f>
        <v>37</v>
      </c>
      <c r="O36" s="47">
        <f>L36-E36</f>
        <v>40</v>
      </c>
      <c r="P36" s="47"/>
    </row>
    <row r="37" spans="1:19" x14ac:dyDescent="0.25">
      <c r="A37" s="32" t="str">
        <f>地中海!A10</f>
        <v>MSC GENOVA/地中海热那亚</v>
      </c>
      <c r="B37" s="32" t="str">
        <f>地中海!B10</f>
        <v>QX923W</v>
      </c>
      <c r="C37" s="32">
        <f>地中海!C10</f>
        <v>9461386</v>
      </c>
      <c r="D37" s="48">
        <f>地中海!D10</f>
        <v>43624</v>
      </c>
      <c r="E37" s="48">
        <f>地中海!E10</f>
        <v>43625</v>
      </c>
      <c r="F37" s="145" t="str">
        <f>地中海!F10</f>
        <v>8:00 WED</v>
      </c>
      <c r="G37" s="145" t="str">
        <f>地中海!G10</f>
        <v>6:00 THU</v>
      </c>
      <c r="H37" s="145" t="s">
        <v>204</v>
      </c>
      <c r="I37" s="62">
        <f>I36+7</f>
        <v>43635</v>
      </c>
      <c r="J37" s="145">
        <f t="shared" ref="J37:J40" si="19">I37+25</f>
        <v>43660</v>
      </c>
      <c r="K37" s="145">
        <f t="shared" ref="K37:K40" si="20">J37+2</f>
        <v>43662</v>
      </c>
      <c r="L37" s="49">
        <f t="shared" ref="L37:L40" si="21">K37+3</f>
        <v>43665</v>
      </c>
      <c r="M37" s="47">
        <f t="shared" ref="M37:M39" si="22">J37-E37</f>
        <v>35</v>
      </c>
      <c r="N37" s="47">
        <f t="shared" ref="N37:N39" si="23">K37-E37</f>
        <v>37</v>
      </c>
      <c r="O37" s="47">
        <f t="shared" ref="O37:O39" si="24">L37-E37</f>
        <v>40</v>
      </c>
      <c r="P37" s="47"/>
    </row>
    <row r="38" spans="1:19" x14ac:dyDescent="0.25">
      <c r="A38" s="32" t="str">
        <f>地中海!A11</f>
        <v>MAERSK HAMBURG/ 马士基汉堡</v>
      </c>
      <c r="B38" s="32" t="str">
        <f>地中海!B11</f>
        <v>924W</v>
      </c>
      <c r="C38" s="32">
        <f>地中海!C11</f>
        <v>9784312</v>
      </c>
      <c r="D38" s="48">
        <f>地中海!D11</f>
        <v>43631</v>
      </c>
      <c r="E38" s="48">
        <f>地中海!E11</f>
        <v>43632</v>
      </c>
      <c r="F38" s="145" t="str">
        <f>地中海!F11</f>
        <v>8:00 WED</v>
      </c>
      <c r="G38" s="145" t="str">
        <f>地中海!G11</f>
        <v>6:00 THU</v>
      </c>
      <c r="H38" s="145" t="s">
        <v>205</v>
      </c>
      <c r="I38" s="62">
        <f t="shared" ref="I38:I40" si="25">I37+7</f>
        <v>43642</v>
      </c>
      <c r="J38" s="145">
        <f t="shared" si="19"/>
        <v>43667</v>
      </c>
      <c r="K38" s="145">
        <f t="shared" si="20"/>
        <v>43669</v>
      </c>
      <c r="L38" s="49">
        <f t="shared" si="21"/>
        <v>43672</v>
      </c>
      <c r="M38" s="47">
        <f t="shared" si="22"/>
        <v>35</v>
      </c>
      <c r="N38" s="47">
        <f t="shared" si="23"/>
        <v>37</v>
      </c>
      <c r="O38" s="47">
        <f t="shared" si="24"/>
        <v>40</v>
      </c>
      <c r="P38" s="47"/>
    </row>
    <row r="39" spans="1:19" x14ac:dyDescent="0.25">
      <c r="A39" s="32" t="str">
        <f>地中海!A12</f>
        <v>MAERSK HAVANA/马士基哈瓦那</v>
      </c>
      <c r="B39" s="32" t="str">
        <f>地中海!B12</f>
        <v>925W</v>
      </c>
      <c r="C39" s="32">
        <f>地中海!C12</f>
        <v>9784336</v>
      </c>
      <c r="D39" s="48">
        <f>地中海!D12</f>
        <v>43638</v>
      </c>
      <c r="E39" s="48">
        <f>地中海!E12</f>
        <v>43639</v>
      </c>
      <c r="F39" s="145" t="str">
        <f>地中海!F12</f>
        <v>8:00 WED</v>
      </c>
      <c r="G39" s="145" t="str">
        <f>地中海!G12</f>
        <v>6:00 THU</v>
      </c>
      <c r="H39" s="145" t="s">
        <v>206</v>
      </c>
      <c r="I39" s="62">
        <f t="shared" si="25"/>
        <v>43649</v>
      </c>
      <c r="J39" s="145">
        <f t="shared" si="19"/>
        <v>43674</v>
      </c>
      <c r="K39" s="145">
        <f t="shared" si="20"/>
        <v>43676</v>
      </c>
      <c r="L39" s="49">
        <f t="shared" si="21"/>
        <v>43679</v>
      </c>
      <c r="M39" s="47">
        <f t="shared" si="22"/>
        <v>35</v>
      </c>
      <c r="N39" s="47">
        <f t="shared" si="23"/>
        <v>37</v>
      </c>
      <c r="O39" s="47">
        <f t="shared" si="24"/>
        <v>40</v>
      </c>
      <c r="P39" s="47"/>
    </row>
    <row r="40" spans="1:19" x14ac:dyDescent="0.25">
      <c r="A40" s="143" t="str">
        <f>地中海!A13</f>
        <v>MAERSK HERRERA/马士基何瑞娜</v>
      </c>
      <c r="B40" s="143" t="str">
        <f>地中海!B13</f>
        <v>926W</v>
      </c>
      <c r="C40" s="143">
        <f>地中海!C13</f>
        <v>9784324</v>
      </c>
      <c r="D40" s="145">
        <f>地中海!D13</f>
        <v>43645</v>
      </c>
      <c r="E40" s="145">
        <f>地中海!E13</f>
        <v>43646</v>
      </c>
      <c r="F40" s="144" t="s">
        <v>147</v>
      </c>
      <c r="G40" s="143" t="s">
        <v>148</v>
      </c>
      <c r="H40" s="145" t="s">
        <v>207</v>
      </c>
      <c r="I40" s="147">
        <f t="shared" si="25"/>
        <v>43656</v>
      </c>
      <c r="J40" s="145">
        <f t="shared" si="19"/>
        <v>43681</v>
      </c>
      <c r="K40" s="145">
        <f t="shared" si="20"/>
        <v>43683</v>
      </c>
      <c r="L40" s="49">
        <f t="shared" si="21"/>
        <v>43686</v>
      </c>
      <c r="M40" s="47"/>
      <c r="N40" s="47"/>
      <c r="O40" s="47"/>
      <c r="P40" s="47"/>
    </row>
    <row r="41" spans="1:19" x14ac:dyDescent="0.25">
      <c r="A41" s="29"/>
      <c r="B41" s="29"/>
      <c r="C41" s="29"/>
      <c r="D41" s="29"/>
      <c r="E41" s="29"/>
      <c r="F41" s="29"/>
      <c r="G41" s="29"/>
      <c r="H41" s="57"/>
      <c r="I41" s="57"/>
      <c r="J41" s="57"/>
      <c r="K41" s="57"/>
      <c r="L41" s="57"/>
      <c r="M41" s="47"/>
      <c r="N41" s="47"/>
      <c r="O41" s="47"/>
      <c r="P41" s="47"/>
    </row>
    <row r="42" spans="1:19" x14ac:dyDescent="0.25">
      <c r="A42" s="5" t="str">
        <f>欧洲!A57</f>
        <v>大连地区联系机构：利胜地中海航运（上海）有限公司大连分公司</v>
      </c>
    </row>
    <row r="43" spans="1:19" x14ac:dyDescent="0.25">
      <c r="A43" s="5" t="str">
        <f>欧洲!A58</f>
        <v>地址:   大连市中山区中山路136号希望大厦1101房间</v>
      </c>
    </row>
    <row r="44" spans="1:19" x14ac:dyDescent="0.25">
      <c r="A44" s="5" t="str">
        <f>欧洲!A59</f>
        <v>公司网址：www.msc.com 销售热线：88007538/88007505/88007515 联系人:Zorro Chen/Lydia Bi/Crystal Li</v>
      </c>
    </row>
    <row r="45" spans="1:19" s="17" customFormat="1" x14ac:dyDescent="0.25">
      <c r="A45" s="19" t="str">
        <f>欧洲!A60</f>
        <v>The above schedule is for reference only and subject to changes with/without prior notice.</v>
      </c>
      <c r="D45" s="69"/>
      <c r="E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19" s="17" customFormat="1" x14ac:dyDescent="0.25">
      <c r="A46" s="16" t="str">
        <f>欧洲!A61</f>
        <v>1. 上表之船期仅作为为普通船期公布之用途，不构成任何要约或承诺、不构成运输合同或服务合同的内容；</v>
      </c>
      <c r="D46" s="69"/>
      <c r="E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1:19" s="17" customFormat="1" x14ac:dyDescent="0.25">
      <c r="A47" s="16" t="str">
        <f>欧洲!A62</f>
        <v>2. 上表中之转运时间、转运港口、开船时间、航线安排仅供参考，不构成任何要约或承诺，不构成运输合同或服务合同的内容；</v>
      </c>
      <c r="D47" s="69"/>
      <c r="E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1:19" s="17" customFormat="1" x14ac:dyDescent="0.25">
      <c r="A48" s="16" t="str">
        <f>欧洲!A63</f>
        <v>3. 我司有权对本表内容进行更新、修改及解释。</v>
      </c>
      <c r="D48" s="69"/>
      <c r="E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</sheetData>
  <mergeCells count="22">
    <mergeCell ref="A7:A8"/>
    <mergeCell ref="B7:B8"/>
    <mergeCell ref="C7:C8"/>
    <mergeCell ref="D7:G7"/>
    <mergeCell ref="A16:A17"/>
    <mergeCell ref="B16:B17"/>
    <mergeCell ref="C16:C17"/>
    <mergeCell ref="D16:G16"/>
    <mergeCell ref="I34:I35"/>
    <mergeCell ref="A34:A35"/>
    <mergeCell ref="B34:B35"/>
    <mergeCell ref="C34:C35"/>
    <mergeCell ref="H34:H35"/>
    <mergeCell ref="D34:G34"/>
    <mergeCell ref="H16:H17"/>
    <mergeCell ref="I16:I17"/>
    <mergeCell ref="I25:I26"/>
    <mergeCell ref="A25:A26"/>
    <mergeCell ref="B25:B26"/>
    <mergeCell ref="C25:C26"/>
    <mergeCell ref="H25:H26"/>
    <mergeCell ref="D25:G25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O27:O30 M36:O39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4"/>
  <sheetViews>
    <sheetView topLeftCell="A13" workbookViewId="0">
      <selection activeCell="F47" sqref="F47"/>
    </sheetView>
  </sheetViews>
  <sheetFormatPr defaultRowHeight="13.8" x14ac:dyDescent="0.25"/>
  <cols>
    <col min="1" max="1" width="35.21875" customWidth="1"/>
    <col min="2" max="2" width="9" bestFit="1" customWidth="1"/>
    <col min="3" max="3" width="8.44140625" bestFit="1" customWidth="1"/>
    <col min="4" max="5" width="11.6640625" style="44" bestFit="1" customWidth="1"/>
    <col min="6" max="6" width="9" bestFit="1" customWidth="1"/>
    <col min="7" max="7" width="8.44140625" bestFit="1" customWidth="1"/>
    <col min="8" max="8" width="27.44140625" customWidth="1"/>
    <col min="9" max="9" width="11.6640625" style="44" bestFit="1" customWidth="1"/>
    <col min="10" max="10" width="14.77734375" style="44" bestFit="1" customWidth="1"/>
    <col min="11" max="11" width="13.44140625" style="44" bestFit="1" customWidth="1"/>
    <col min="12" max="13" width="12.44140625" style="44" bestFit="1" customWidth="1"/>
    <col min="14" max="15" width="11.6640625" style="44" bestFit="1" customWidth="1"/>
  </cols>
  <sheetData>
    <row r="1" spans="1:16" x14ac:dyDescent="0.25">
      <c r="A1" s="1"/>
      <c r="L1" s="172"/>
      <c r="M1" s="172"/>
    </row>
    <row r="2" spans="1:16" x14ac:dyDescent="0.25">
      <c r="L2" s="172"/>
      <c r="M2" s="172"/>
    </row>
    <row r="6" spans="1:16" ht="23.4" thickBot="1" x14ac:dyDescent="0.5">
      <c r="A6" s="20" t="s">
        <v>100</v>
      </c>
    </row>
    <row r="7" spans="1:16" ht="14.4" customHeight="1" x14ac:dyDescent="0.25">
      <c r="A7" s="175" t="s">
        <v>5</v>
      </c>
      <c r="B7" s="177" t="s">
        <v>0</v>
      </c>
      <c r="C7" s="177" t="s">
        <v>7</v>
      </c>
      <c r="D7" s="167" t="s">
        <v>3</v>
      </c>
      <c r="E7" s="181"/>
      <c r="F7" s="181"/>
      <c r="G7" s="182"/>
      <c r="H7" s="179" t="s">
        <v>8</v>
      </c>
      <c r="I7" s="173" t="s">
        <v>93</v>
      </c>
      <c r="J7" s="105" t="s">
        <v>34</v>
      </c>
      <c r="K7" s="106" t="s">
        <v>35</v>
      </c>
      <c r="L7" s="47" t="s">
        <v>34</v>
      </c>
      <c r="M7" s="47" t="s">
        <v>35</v>
      </c>
    </row>
    <row r="8" spans="1:16" x14ac:dyDescent="0.25">
      <c r="A8" s="176"/>
      <c r="B8" s="178"/>
      <c r="C8" s="178"/>
      <c r="D8" s="107" t="s">
        <v>1</v>
      </c>
      <c r="E8" s="107" t="s">
        <v>2</v>
      </c>
      <c r="F8" s="108" t="s">
        <v>110</v>
      </c>
      <c r="G8" s="108" t="s">
        <v>4</v>
      </c>
      <c r="H8" s="180"/>
      <c r="I8" s="174"/>
      <c r="J8" s="109" t="s">
        <v>1</v>
      </c>
      <c r="K8" s="110" t="s">
        <v>1</v>
      </c>
      <c r="L8" s="47"/>
      <c r="M8" s="47"/>
    </row>
    <row r="9" spans="1:16" x14ac:dyDescent="0.25">
      <c r="A9" s="33" t="str">
        <f>地中海!A9</f>
        <v>MAERSK HANGZHOU/马士基杭州</v>
      </c>
      <c r="B9" s="33" t="str">
        <f>地中海!B9</f>
        <v>922W</v>
      </c>
      <c r="C9" s="33">
        <f>地中海!C9</f>
        <v>9784300</v>
      </c>
      <c r="D9" s="62">
        <f>地中海!D9</f>
        <v>43617</v>
      </c>
      <c r="E9" s="62">
        <f>地中海!E9</f>
        <v>43618</v>
      </c>
      <c r="F9" s="31" t="str">
        <f>地中海!F9</f>
        <v>8:00 WED</v>
      </c>
      <c r="G9" s="31" t="str">
        <f>地中海!G9</f>
        <v>6:00 THU</v>
      </c>
      <c r="H9" s="28" t="s">
        <v>212</v>
      </c>
      <c r="I9" s="147">
        <v>43625</v>
      </c>
      <c r="J9" s="147">
        <f>I9+24</f>
        <v>43649</v>
      </c>
      <c r="K9" s="54">
        <f>J9+4</f>
        <v>43653</v>
      </c>
      <c r="L9" s="47">
        <f>J9-E9</f>
        <v>31</v>
      </c>
      <c r="M9" s="47">
        <f>K9-E9</f>
        <v>35</v>
      </c>
    </row>
    <row r="10" spans="1:16" x14ac:dyDescent="0.25">
      <c r="A10" s="33" t="str">
        <f>地中海!A10</f>
        <v>MSC GENOVA/地中海热那亚</v>
      </c>
      <c r="B10" s="33" t="str">
        <f>地中海!B10</f>
        <v>QX923W</v>
      </c>
      <c r="C10" s="33">
        <f>地中海!C10</f>
        <v>9461386</v>
      </c>
      <c r="D10" s="62">
        <f>地中海!D10</f>
        <v>43624</v>
      </c>
      <c r="E10" s="62">
        <f>地中海!E10</f>
        <v>43625</v>
      </c>
      <c r="F10" s="31" t="str">
        <f>地中海!F10</f>
        <v>8:00 WED</v>
      </c>
      <c r="G10" s="31" t="str">
        <f>地中海!G10</f>
        <v>6:00 THU</v>
      </c>
      <c r="H10" t="s">
        <v>208</v>
      </c>
      <c r="I10" s="147">
        <f>I9+7</f>
        <v>43632</v>
      </c>
      <c r="J10" s="147">
        <f t="shared" ref="J10:J13" si="0">I10+24</f>
        <v>43656</v>
      </c>
      <c r="K10" s="54">
        <f t="shared" ref="K10:K13" si="1">J10+4</f>
        <v>43660</v>
      </c>
      <c r="L10" s="47">
        <f t="shared" ref="L10:L12" si="2">J10-E10</f>
        <v>31</v>
      </c>
      <c r="M10" s="47">
        <f t="shared" ref="M10:M12" si="3">K10-E10</f>
        <v>35</v>
      </c>
    </row>
    <row r="11" spans="1:16" x14ac:dyDescent="0.25">
      <c r="A11" s="33" t="str">
        <f>地中海!A11</f>
        <v>MAERSK HAMBURG/ 马士基汉堡</v>
      </c>
      <c r="B11" s="33" t="str">
        <f>地中海!B11</f>
        <v>924W</v>
      </c>
      <c r="C11" s="33">
        <f>地中海!C11</f>
        <v>9784312</v>
      </c>
      <c r="D11" s="62">
        <f>地中海!D11</f>
        <v>43631</v>
      </c>
      <c r="E11" s="62">
        <f>地中海!E11</f>
        <v>43632</v>
      </c>
      <c r="F11" s="31" t="str">
        <f>地中海!F11</f>
        <v>8:00 WED</v>
      </c>
      <c r="G11" s="31" t="str">
        <f>地中海!G11</f>
        <v>6:00 THU</v>
      </c>
      <c r="H11" s="28" t="s">
        <v>209</v>
      </c>
      <c r="I11" s="147">
        <f t="shared" ref="I11:I13" si="4">I10+7</f>
        <v>43639</v>
      </c>
      <c r="J11" s="147">
        <f t="shared" si="0"/>
        <v>43663</v>
      </c>
      <c r="K11" s="54">
        <f t="shared" si="1"/>
        <v>43667</v>
      </c>
      <c r="L11" s="47">
        <f t="shared" si="2"/>
        <v>31</v>
      </c>
      <c r="M11" s="47">
        <f t="shared" si="3"/>
        <v>35</v>
      </c>
    </row>
    <row r="12" spans="1:16" x14ac:dyDescent="0.25">
      <c r="A12" s="33" t="str">
        <f>地中海!A12</f>
        <v>MAERSK HAVANA/马士基哈瓦那</v>
      </c>
      <c r="B12" s="33" t="str">
        <f>地中海!B12</f>
        <v>925W</v>
      </c>
      <c r="C12" s="33">
        <f>地中海!C12</f>
        <v>9784336</v>
      </c>
      <c r="D12" s="62">
        <f>地中海!D12</f>
        <v>43638</v>
      </c>
      <c r="E12" s="62">
        <f>地中海!E12</f>
        <v>43639</v>
      </c>
      <c r="F12" s="31" t="str">
        <f>地中海!F12</f>
        <v>8:00 WED</v>
      </c>
      <c r="G12" s="31" t="str">
        <f>地中海!G12</f>
        <v>6:00 THU</v>
      </c>
      <c r="H12" s="28" t="s">
        <v>210</v>
      </c>
      <c r="I12" s="147">
        <f t="shared" si="4"/>
        <v>43646</v>
      </c>
      <c r="J12" s="147">
        <f t="shared" si="0"/>
        <v>43670</v>
      </c>
      <c r="K12" s="54">
        <f t="shared" si="1"/>
        <v>43674</v>
      </c>
      <c r="L12" s="47">
        <f t="shared" si="2"/>
        <v>31</v>
      </c>
      <c r="M12" s="47">
        <f t="shared" si="3"/>
        <v>35</v>
      </c>
    </row>
    <row r="13" spans="1:16" x14ac:dyDescent="0.25">
      <c r="A13" s="33" t="str">
        <f>地中海!A13</f>
        <v>MAERSK HERRERA/马士基何瑞娜</v>
      </c>
      <c r="B13" s="33" t="str">
        <f>地中海!B13</f>
        <v>926W</v>
      </c>
      <c r="C13" s="33">
        <f>地中海!C13</f>
        <v>9784324</v>
      </c>
      <c r="D13" s="147">
        <f>地中海!D13</f>
        <v>43645</v>
      </c>
      <c r="E13" s="147">
        <f>地中海!E13</f>
        <v>43646</v>
      </c>
      <c r="F13" s="31" t="str">
        <f>地中海!F13</f>
        <v>8:00 WED</v>
      </c>
      <c r="G13" s="31" t="str">
        <f>地中海!G13</f>
        <v>6:00 THU</v>
      </c>
      <c r="H13" s="4" t="s">
        <v>211</v>
      </c>
      <c r="I13" s="147">
        <f t="shared" si="4"/>
        <v>43653</v>
      </c>
      <c r="J13" s="147">
        <f t="shared" si="0"/>
        <v>43677</v>
      </c>
      <c r="K13" s="54">
        <f t="shared" si="1"/>
        <v>43681</v>
      </c>
      <c r="L13" s="47"/>
      <c r="M13" s="47"/>
    </row>
    <row r="14" spans="1:16" s="7" customFormat="1" x14ac:dyDescent="0.25">
      <c r="A14" s="91"/>
      <c r="B14" s="91"/>
      <c r="C14" s="91"/>
      <c r="D14" s="64"/>
      <c r="E14" s="64"/>
      <c r="F14" s="34"/>
      <c r="G14" s="34"/>
      <c r="I14" s="46"/>
      <c r="J14" s="46"/>
      <c r="K14" s="46"/>
      <c r="L14" s="46"/>
      <c r="M14" s="46"/>
      <c r="N14" s="46"/>
      <c r="O14" s="46"/>
    </row>
    <row r="15" spans="1:16" ht="23.4" thickBot="1" x14ac:dyDescent="0.5">
      <c r="A15" s="20" t="s">
        <v>101</v>
      </c>
      <c r="J15" s="57"/>
    </row>
    <row r="16" spans="1:16" ht="14.4" customHeight="1" x14ac:dyDescent="0.25">
      <c r="A16" s="175" t="s">
        <v>5</v>
      </c>
      <c r="B16" s="177" t="s">
        <v>0</v>
      </c>
      <c r="C16" s="177" t="s">
        <v>7</v>
      </c>
      <c r="D16" s="167" t="s">
        <v>3</v>
      </c>
      <c r="E16" s="181"/>
      <c r="F16" s="181"/>
      <c r="G16" s="182"/>
      <c r="H16" s="179" t="s">
        <v>8</v>
      </c>
      <c r="I16" s="173" t="s">
        <v>93</v>
      </c>
      <c r="J16" s="105" t="s">
        <v>37</v>
      </c>
      <c r="K16" s="111" t="s">
        <v>38</v>
      </c>
      <c r="L16" s="106" t="s">
        <v>39</v>
      </c>
      <c r="M16" s="47" t="s">
        <v>37</v>
      </c>
      <c r="N16" s="47" t="s">
        <v>38</v>
      </c>
      <c r="O16" s="47" t="s">
        <v>39</v>
      </c>
      <c r="P16" s="40"/>
    </row>
    <row r="17" spans="1:19" x14ac:dyDescent="0.25">
      <c r="A17" s="176"/>
      <c r="B17" s="178"/>
      <c r="C17" s="178"/>
      <c r="D17" s="107" t="s">
        <v>1</v>
      </c>
      <c r="E17" s="107" t="s">
        <v>2</v>
      </c>
      <c r="F17" s="108" t="s">
        <v>110</v>
      </c>
      <c r="G17" s="108" t="s">
        <v>4</v>
      </c>
      <c r="H17" s="180"/>
      <c r="I17" s="174"/>
      <c r="J17" s="109" t="s">
        <v>1</v>
      </c>
      <c r="K17" s="112" t="s">
        <v>1</v>
      </c>
      <c r="L17" s="110" t="s">
        <v>1</v>
      </c>
      <c r="M17" s="47"/>
      <c r="N17" s="47"/>
      <c r="O17" s="47"/>
      <c r="P17" s="40"/>
    </row>
    <row r="18" spans="1:19" x14ac:dyDescent="0.25">
      <c r="A18" s="32" t="str">
        <f>地中海!A9</f>
        <v>MAERSK HANGZHOU/马士基杭州</v>
      </c>
      <c r="B18" s="32" t="str">
        <f>地中海!B9</f>
        <v>922W</v>
      </c>
      <c r="C18" s="32">
        <f>地中海!C9</f>
        <v>9784300</v>
      </c>
      <c r="D18" s="48">
        <f>地中海!D9</f>
        <v>43617</v>
      </c>
      <c r="E18" s="48">
        <f>地中海!E9</f>
        <v>43618</v>
      </c>
      <c r="F18" s="153" t="str">
        <f>地中海!F9</f>
        <v>8:00 WED</v>
      </c>
      <c r="G18" s="153" t="str">
        <f>地中海!G9</f>
        <v>6:00 THU</v>
      </c>
      <c r="H18" t="s">
        <v>213</v>
      </c>
      <c r="I18" s="145">
        <v>43623</v>
      </c>
      <c r="J18" s="145">
        <f>I18+23</f>
        <v>43646</v>
      </c>
      <c r="K18" s="56">
        <f>J18+4</f>
        <v>43650</v>
      </c>
      <c r="L18" s="61">
        <f>K18+3</f>
        <v>43653</v>
      </c>
      <c r="M18" s="47">
        <f>J18-E18</f>
        <v>28</v>
      </c>
      <c r="N18" s="47">
        <f>K18-E18</f>
        <v>32</v>
      </c>
      <c r="O18" s="47">
        <f>L18-E18</f>
        <v>35</v>
      </c>
      <c r="P18" s="40"/>
    </row>
    <row r="19" spans="1:19" x14ac:dyDescent="0.25">
      <c r="A19" s="32" t="str">
        <f>地中海!A10</f>
        <v>MSC GENOVA/地中海热那亚</v>
      </c>
      <c r="B19" s="32" t="str">
        <f>地中海!B10</f>
        <v>QX923W</v>
      </c>
      <c r="C19" s="32">
        <f>地中海!C10</f>
        <v>9461386</v>
      </c>
      <c r="D19" s="48">
        <f>地中海!D10</f>
        <v>43624</v>
      </c>
      <c r="E19" s="48">
        <f>地中海!E10</f>
        <v>43625</v>
      </c>
      <c r="F19" s="153" t="str">
        <f>地中海!F10</f>
        <v>8:00 WED</v>
      </c>
      <c r="G19" s="153" t="str">
        <f>地中海!G10</f>
        <v>6:00 THU</v>
      </c>
      <c r="H19" s="28" t="s">
        <v>214</v>
      </c>
      <c r="I19" s="147">
        <f t="shared" ref="I19" si="5">I18+7</f>
        <v>43630</v>
      </c>
      <c r="J19" s="145">
        <f t="shared" ref="J19:J22" si="6">I19+23</f>
        <v>43653</v>
      </c>
      <c r="K19" s="56">
        <f t="shared" ref="K19:K21" si="7">J19+4</f>
        <v>43657</v>
      </c>
      <c r="L19" s="61">
        <f t="shared" ref="L19:L21" si="8">K19+3</f>
        <v>43660</v>
      </c>
      <c r="M19" s="47">
        <f t="shared" ref="M19:M21" si="9">J19-E19</f>
        <v>28</v>
      </c>
      <c r="N19" s="47">
        <f t="shared" ref="N19:N21" si="10">K19-E19</f>
        <v>32</v>
      </c>
      <c r="O19" s="47">
        <f t="shared" ref="O19:O21" si="11">L19-E19</f>
        <v>35</v>
      </c>
      <c r="P19" s="40"/>
    </row>
    <row r="20" spans="1:19" x14ac:dyDescent="0.25">
      <c r="A20" s="32" t="str">
        <f>地中海!A11</f>
        <v>MAERSK HAMBURG/ 马士基汉堡</v>
      </c>
      <c r="B20" s="32" t="str">
        <f>地中海!B11</f>
        <v>924W</v>
      </c>
      <c r="C20" s="32">
        <f>地中海!C11</f>
        <v>9784312</v>
      </c>
      <c r="D20" s="48">
        <f>地中海!D11</f>
        <v>43631</v>
      </c>
      <c r="E20" s="48">
        <f>地中海!E11</f>
        <v>43632</v>
      </c>
      <c r="F20" s="153" t="str">
        <f>地中海!F11</f>
        <v>8:00 WED</v>
      </c>
      <c r="G20" s="153" t="str">
        <f>地中海!G11</f>
        <v>6:00 THU</v>
      </c>
      <c r="H20" s="28" t="s">
        <v>215</v>
      </c>
      <c r="I20" s="147">
        <f t="shared" ref="I20" si="12">I19+7</f>
        <v>43637</v>
      </c>
      <c r="J20" s="145">
        <f t="shared" si="6"/>
        <v>43660</v>
      </c>
      <c r="K20" s="56">
        <f t="shared" si="7"/>
        <v>43664</v>
      </c>
      <c r="L20" s="61">
        <f t="shared" si="8"/>
        <v>43667</v>
      </c>
      <c r="M20" s="47">
        <f t="shared" si="9"/>
        <v>28</v>
      </c>
      <c r="N20" s="47">
        <f t="shared" si="10"/>
        <v>32</v>
      </c>
      <c r="O20" s="47">
        <f t="shared" si="11"/>
        <v>35</v>
      </c>
      <c r="P20" s="40"/>
    </row>
    <row r="21" spans="1:19" x14ac:dyDescent="0.25">
      <c r="A21" s="32" t="str">
        <f>地中海!A12</f>
        <v>MAERSK HAVANA/马士基哈瓦那</v>
      </c>
      <c r="B21" s="32" t="str">
        <f>地中海!B12</f>
        <v>925W</v>
      </c>
      <c r="C21" s="32">
        <f>地中海!C12</f>
        <v>9784336</v>
      </c>
      <c r="D21" s="48">
        <f>地中海!D12</f>
        <v>43638</v>
      </c>
      <c r="E21" s="48">
        <f>地中海!E12</f>
        <v>43639</v>
      </c>
      <c r="F21" s="153" t="str">
        <f>地中海!F12</f>
        <v>8:00 WED</v>
      </c>
      <c r="G21" s="153" t="str">
        <f>地中海!G12</f>
        <v>6:00 THU</v>
      </c>
      <c r="H21" s="28" t="s">
        <v>216</v>
      </c>
      <c r="I21" s="147">
        <f t="shared" ref="I21:I22" si="13">I20+7</f>
        <v>43644</v>
      </c>
      <c r="J21" s="145">
        <f t="shared" si="6"/>
        <v>43667</v>
      </c>
      <c r="K21" s="56">
        <f t="shared" si="7"/>
        <v>43671</v>
      </c>
      <c r="L21" s="61">
        <f t="shared" si="8"/>
        <v>43674</v>
      </c>
      <c r="M21" s="47">
        <f t="shared" si="9"/>
        <v>28</v>
      </c>
      <c r="N21" s="47">
        <f t="shared" si="10"/>
        <v>32</v>
      </c>
      <c r="O21" s="47">
        <f t="shared" si="11"/>
        <v>35</v>
      </c>
      <c r="P21" s="40"/>
    </row>
    <row r="22" spans="1:19" x14ac:dyDescent="0.25">
      <c r="A22" s="143" t="str">
        <f>地中海!A13</f>
        <v>MAERSK HERRERA/马士基何瑞娜</v>
      </c>
      <c r="B22" s="143" t="str">
        <f>地中海!B13</f>
        <v>926W</v>
      </c>
      <c r="C22" s="143">
        <f>地中海!C13</f>
        <v>9784324</v>
      </c>
      <c r="D22" s="145">
        <f>地中海!D13</f>
        <v>43645</v>
      </c>
      <c r="E22" s="145">
        <f>地中海!E13</f>
        <v>43646</v>
      </c>
      <c r="F22" s="153" t="str">
        <f>地中海!F13</f>
        <v>8:00 WED</v>
      </c>
      <c r="G22" s="153" t="str">
        <f>地中海!G13</f>
        <v>6:00 THU</v>
      </c>
      <c r="H22" s="28" t="s">
        <v>217</v>
      </c>
      <c r="I22" s="147">
        <f t="shared" si="13"/>
        <v>43651</v>
      </c>
      <c r="J22" s="145">
        <f t="shared" si="6"/>
        <v>43674</v>
      </c>
      <c r="K22" s="56">
        <f t="shared" ref="K22" si="14">J22+4</f>
        <v>43678</v>
      </c>
      <c r="L22" s="61">
        <f t="shared" ref="L22" si="15">K22+3</f>
        <v>43681</v>
      </c>
      <c r="M22" s="47"/>
      <c r="N22" s="47"/>
      <c r="O22" s="47"/>
      <c r="P22" s="40"/>
    </row>
    <row r="23" spans="1:19" s="7" customFormat="1" x14ac:dyDescent="0.25">
      <c r="A23" s="91"/>
      <c r="B23" s="91"/>
      <c r="C23" s="91"/>
      <c r="D23" s="57"/>
      <c r="E23" s="57"/>
      <c r="F23" s="29"/>
      <c r="G23" s="29"/>
      <c r="H23" s="43"/>
      <c r="I23" s="64"/>
      <c r="J23" s="64"/>
      <c r="K23" s="64"/>
      <c r="L23" s="64"/>
      <c r="M23" s="64"/>
      <c r="N23" s="64"/>
      <c r="O23" s="46"/>
    </row>
    <row r="24" spans="1:19" ht="23.4" thickBot="1" x14ac:dyDescent="0.5">
      <c r="A24" s="21" t="s">
        <v>102</v>
      </c>
      <c r="B24" s="7"/>
      <c r="C24" s="7"/>
      <c r="D24" s="46"/>
      <c r="E24" s="46"/>
      <c r="F24" s="10"/>
      <c r="G24" s="7"/>
      <c r="H24" s="43"/>
      <c r="I24" s="64"/>
      <c r="J24" s="64"/>
      <c r="K24" s="64"/>
      <c r="L24" s="64"/>
      <c r="M24" s="66"/>
      <c r="N24" s="66"/>
    </row>
    <row r="25" spans="1:19" ht="14.4" customHeight="1" x14ac:dyDescent="0.25">
      <c r="A25" s="175" t="s">
        <v>5</v>
      </c>
      <c r="B25" s="177" t="s">
        <v>0</v>
      </c>
      <c r="C25" s="177" t="s">
        <v>7</v>
      </c>
      <c r="D25" s="167" t="s">
        <v>3</v>
      </c>
      <c r="E25" s="181"/>
      <c r="F25" s="181"/>
      <c r="G25" s="182"/>
      <c r="H25" s="179" t="s">
        <v>8</v>
      </c>
      <c r="I25" s="173" t="s">
        <v>93</v>
      </c>
      <c r="J25" s="113" t="s">
        <v>84</v>
      </c>
      <c r="K25" s="105" t="s">
        <v>40</v>
      </c>
      <c r="L25" s="105" t="s">
        <v>36</v>
      </c>
      <c r="M25" s="113" t="s">
        <v>41</v>
      </c>
      <c r="N25" s="106" t="s">
        <v>129</v>
      </c>
      <c r="O25" s="47" t="s">
        <v>127</v>
      </c>
      <c r="P25" s="40" t="s">
        <v>40</v>
      </c>
      <c r="Q25" s="40" t="s">
        <v>36</v>
      </c>
      <c r="R25" s="40" t="s">
        <v>41</v>
      </c>
      <c r="S25" s="40" t="s">
        <v>42</v>
      </c>
    </row>
    <row r="26" spans="1:19" x14ac:dyDescent="0.25">
      <c r="A26" s="176"/>
      <c r="B26" s="178"/>
      <c r="C26" s="178"/>
      <c r="D26" s="107" t="s">
        <v>1</v>
      </c>
      <c r="E26" s="107" t="s">
        <v>2</v>
      </c>
      <c r="F26" s="108" t="s">
        <v>110</v>
      </c>
      <c r="G26" s="108" t="s">
        <v>4</v>
      </c>
      <c r="H26" s="180"/>
      <c r="I26" s="174"/>
      <c r="J26" s="107" t="s">
        <v>1</v>
      </c>
      <c r="K26" s="109" t="s">
        <v>1</v>
      </c>
      <c r="L26" s="109" t="s">
        <v>1</v>
      </c>
      <c r="M26" s="107" t="s">
        <v>1</v>
      </c>
      <c r="N26" s="110" t="s">
        <v>1</v>
      </c>
      <c r="O26" s="47"/>
      <c r="P26" s="40"/>
      <c r="Q26" s="40"/>
      <c r="R26" s="40"/>
      <c r="S26" s="40"/>
    </row>
    <row r="27" spans="1:19" x14ac:dyDescent="0.25">
      <c r="A27" s="33" t="str">
        <f>欧洲!A9</f>
        <v>MSC ERICA /地中海艾丽卡</v>
      </c>
      <c r="B27" s="33" t="str">
        <f>欧洲!B9</f>
        <v>FB923W</v>
      </c>
      <c r="C27" s="33">
        <f>欧洲!C9</f>
        <v>9755191</v>
      </c>
      <c r="D27" s="62">
        <f>欧洲!D9</f>
        <v>43617</v>
      </c>
      <c r="E27" s="62">
        <f>欧洲!E9</f>
        <v>43619</v>
      </c>
      <c r="F27" s="147" t="str">
        <f>欧洲!F9</f>
        <v>8:00 THU</v>
      </c>
      <c r="G27" s="147" t="str">
        <f>欧洲!G9</f>
        <v>6:00 FRI</v>
      </c>
      <c r="H27" s="34" t="s">
        <v>218</v>
      </c>
      <c r="I27" s="62">
        <v>43630</v>
      </c>
      <c r="J27" s="62">
        <f>I27+20</f>
        <v>43650</v>
      </c>
      <c r="K27" s="62">
        <f>J27+4</f>
        <v>43654</v>
      </c>
      <c r="L27" s="62">
        <f>K27+4</f>
        <v>43658</v>
      </c>
      <c r="M27" s="62">
        <f>L27+3</f>
        <v>43661</v>
      </c>
      <c r="N27" s="54">
        <f>M27+2</f>
        <v>43663</v>
      </c>
      <c r="O27" s="47">
        <f>J27-E27</f>
        <v>31</v>
      </c>
      <c r="P27" s="40">
        <f>K27-E27</f>
        <v>35</v>
      </c>
      <c r="Q27" s="40">
        <f>L27-E27</f>
        <v>39</v>
      </c>
      <c r="R27" s="40">
        <f>M27-E27</f>
        <v>42</v>
      </c>
      <c r="S27" s="40">
        <f>N27-E27</f>
        <v>44</v>
      </c>
    </row>
    <row r="28" spans="1:19" x14ac:dyDescent="0.25">
      <c r="A28" s="33" t="str">
        <f>欧洲!A10</f>
        <v>MSC MIRJA/ 地中海米茄</v>
      </c>
      <c r="B28" s="33" t="str">
        <f>欧洲!B10</f>
        <v>FB924W</v>
      </c>
      <c r="C28" s="33">
        <f>欧洲!C10</f>
        <v>9762338</v>
      </c>
      <c r="D28" s="62">
        <f>欧洲!D10</f>
        <v>43624</v>
      </c>
      <c r="E28" s="62">
        <f>欧洲!E10</f>
        <v>43626</v>
      </c>
      <c r="F28" s="147" t="str">
        <f>欧洲!F10</f>
        <v>8:00 THU</v>
      </c>
      <c r="G28" s="147" t="str">
        <f>欧洲!G10</f>
        <v>6:00 FRI</v>
      </c>
      <c r="H28" s="31" t="s">
        <v>219</v>
      </c>
      <c r="I28" s="62">
        <f>I27+7</f>
        <v>43637</v>
      </c>
      <c r="J28" s="147">
        <f t="shared" ref="J28:J30" si="16">I28+20</f>
        <v>43657</v>
      </c>
      <c r="K28" s="147">
        <f t="shared" ref="K28:K30" si="17">J28+4</f>
        <v>43661</v>
      </c>
      <c r="L28" s="147">
        <f t="shared" ref="L28:L30" si="18">K28+4</f>
        <v>43665</v>
      </c>
      <c r="M28" s="147">
        <f t="shared" ref="M28:M30" si="19">L28+3</f>
        <v>43668</v>
      </c>
      <c r="N28" s="54">
        <f t="shared" ref="N28:N30" si="20">M28+2</f>
        <v>43670</v>
      </c>
      <c r="O28" s="47">
        <f t="shared" ref="O28:O30" si="21">J28-E28</f>
        <v>31</v>
      </c>
      <c r="P28" s="40">
        <f t="shared" ref="P28:P30" si="22">K28-E28</f>
        <v>35</v>
      </c>
      <c r="Q28" s="40">
        <f t="shared" ref="Q28:Q30" si="23">L28-E28</f>
        <v>39</v>
      </c>
      <c r="R28" s="40">
        <f t="shared" ref="R28:R30" si="24">M28-E28</f>
        <v>42</v>
      </c>
      <c r="S28" s="40">
        <f t="shared" ref="S28:S30" si="25">N28-E28</f>
        <v>44</v>
      </c>
    </row>
    <row r="29" spans="1:19" x14ac:dyDescent="0.25">
      <c r="A29" s="33" t="str">
        <f>欧洲!A11</f>
        <v>MSC ANNA /地中海安娜</v>
      </c>
      <c r="B29" s="33" t="str">
        <f>欧洲!B11</f>
        <v>FB925W</v>
      </c>
      <c r="C29" s="33">
        <f>欧洲!C11</f>
        <v>9777204</v>
      </c>
      <c r="D29" s="62">
        <f>欧洲!D11</f>
        <v>43631</v>
      </c>
      <c r="E29" s="62">
        <f>欧洲!E11</f>
        <v>43633</v>
      </c>
      <c r="F29" s="147" t="str">
        <f>欧洲!F11</f>
        <v>8:00 THU</v>
      </c>
      <c r="G29" s="147" t="str">
        <f>欧洲!G11</f>
        <v>6:00 FRI</v>
      </c>
      <c r="H29" s="31" t="s">
        <v>220</v>
      </c>
      <c r="I29" s="62">
        <f t="shared" ref="I29:I30" si="26">I28+7</f>
        <v>43644</v>
      </c>
      <c r="J29" s="147">
        <f t="shared" si="16"/>
        <v>43664</v>
      </c>
      <c r="K29" s="147">
        <f t="shared" si="17"/>
        <v>43668</v>
      </c>
      <c r="L29" s="147">
        <f t="shared" si="18"/>
        <v>43672</v>
      </c>
      <c r="M29" s="147">
        <f t="shared" si="19"/>
        <v>43675</v>
      </c>
      <c r="N29" s="54">
        <f t="shared" si="20"/>
        <v>43677</v>
      </c>
      <c r="O29" s="47">
        <f t="shared" si="21"/>
        <v>31</v>
      </c>
      <c r="P29" s="40">
        <f t="shared" si="22"/>
        <v>35</v>
      </c>
      <c r="Q29" s="40">
        <f t="shared" si="23"/>
        <v>39</v>
      </c>
      <c r="R29" s="40">
        <f t="shared" si="24"/>
        <v>42</v>
      </c>
      <c r="S29" s="40">
        <f t="shared" si="25"/>
        <v>44</v>
      </c>
    </row>
    <row r="30" spans="1:19" x14ac:dyDescent="0.25">
      <c r="A30" s="33" t="str">
        <f>欧洲!A12</f>
        <v>MANILA MAERSK/马尼拉马士基</v>
      </c>
      <c r="B30" s="33" t="str">
        <f>欧洲!B12</f>
        <v>926W</v>
      </c>
      <c r="C30" s="33">
        <f>欧洲!C12</f>
        <v>9780469</v>
      </c>
      <c r="D30" s="62">
        <f>欧洲!D12</f>
        <v>43638</v>
      </c>
      <c r="E30" s="62">
        <f>欧洲!E12</f>
        <v>43640</v>
      </c>
      <c r="F30" s="147" t="str">
        <f>欧洲!F12</f>
        <v>8:00 THU</v>
      </c>
      <c r="G30" s="147" t="str">
        <f>欧洲!G12</f>
        <v>6:00 FRI</v>
      </c>
      <c r="H30" s="33" t="s">
        <v>221</v>
      </c>
      <c r="I30" s="62">
        <f t="shared" si="26"/>
        <v>43651</v>
      </c>
      <c r="J30" s="147">
        <f t="shared" si="16"/>
        <v>43671</v>
      </c>
      <c r="K30" s="147">
        <f t="shared" si="17"/>
        <v>43675</v>
      </c>
      <c r="L30" s="147">
        <f t="shared" si="18"/>
        <v>43679</v>
      </c>
      <c r="M30" s="147">
        <f t="shared" si="19"/>
        <v>43682</v>
      </c>
      <c r="N30" s="54">
        <f t="shared" si="20"/>
        <v>43684</v>
      </c>
      <c r="O30" s="47">
        <f t="shared" si="21"/>
        <v>31</v>
      </c>
      <c r="P30" s="40">
        <f t="shared" si="22"/>
        <v>35</v>
      </c>
      <c r="Q30" s="40">
        <f t="shared" si="23"/>
        <v>39</v>
      </c>
      <c r="R30" s="40">
        <f t="shared" si="24"/>
        <v>42</v>
      </c>
      <c r="S30" s="40">
        <f t="shared" si="25"/>
        <v>44</v>
      </c>
    </row>
    <row r="31" spans="1:19" s="7" customFormat="1" x14ac:dyDescent="0.25">
      <c r="A31" s="34"/>
      <c r="B31" s="34"/>
      <c r="C31" s="34"/>
      <c r="D31" s="63"/>
      <c r="E31" s="63"/>
      <c r="F31" s="34"/>
      <c r="G31" s="34"/>
      <c r="H31" s="34"/>
      <c r="I31" s="63"/>
      <c r="J31" s="63"/>
      <c r="K31" s="63"/>
      <c r="L31" s="63"/>
      <c r="M31" s="63"/>
      <c r="N31" s="63"/>
      <c r="O31" s="51"/>
      <c r="P31" s="41"/>
      <c r="Q31" s="41"/>
      <c r="R31" s="41"/>
      <c r="S31" s="41"/>
    </row>
    <row r="32" spans="1:19" ht="23.4" thickBot="1" x14ac:dyDescent="0.5">
      <c r="A32" s="37" t="s">
        <v>22</v>
      </c>
      <c r="B32" s="25"/>
      <c r="C32" s="25"/>
      <c r="D32" s="70"/>
      <c r="E32" s="70"/>
      <c r="F32" s="26"/>
      <c r="G32" s="25"/>
      <c r="H32" s="142"/>
      <c r="I32" s="142"/>
      <c r="J32" s="142"/>
      <c r="K32" s="142"/>
      <c r="L32" s="66"/>
      <c r="M32" s="66"/>
      <c r="N32" s="66"/>
    </row>
    <row r="33" spans="1:15" x14ac:dyDescent="0.25">
      <c r="A33" s="185" t="s">
        <v>5</v>
      </c>
      <c r="B33" s="187" t="s">
        <v>0</v>
      </c>
      <c r="C33" s="187" t="s">
        <v>7</v>
      </c>
      <c r="D33" s="167" t="s">
        <v>3</v>
      </c>
      <c r="E33" s="168"/>
      <c r="F33" s="168"/>
      <c r="G33" s="169"/>
      <c r="H33" s="170" t="s">
        <v>8</v>
      </c>
      <c r="I33" s="183" t="s">
        <v>93</v>
      </c>
      <c r="J33" s="111" t="s">
        <v>56</v>
      </c>
      <c r="K33" s="106" t="s">
        <v>55</v>
      </c>
      <c r="L33" s="66"/>
      <c r="M33" s="47" t="s">
        <v>55</v>
      </c>
      <c r="N33" s="66"/>
    </row>
    <row r="34" spans="1:15" x14ac:dyDescent="0.25">
      <c r="A34" s="186"/>
      <c r="B34" s="188"/>
      <c r="C34" s="188"/>
      <c r="D34" s="107" t="s">
        <v>1</v>
      </c>
      <c r="E34" s="107" t="s">
        <v>2</v>
      </c>
      <c r="F34" s="108" t="s">
        <v>110</v>
      </c>
      <c r="G34" s="108" t="s">
        <v>4</v>
      </c>
      <c r="H34" s="171"/>
      <c r="I34" s="184"/>
      <c r="J34" s="112" t="s">
        <v>1</v>
      </c>
      <c r="K34" s="110" t="s">
        <v>1</v>
      </c>
      <c r="L34" s="66"/>
      <c r="M34" s="66"/>
      <c r="N34" s="66"/>
    </row>
    <row r="35" spans="1:15" x14ac:dyDescent="0.25">
      <c r="A35" s="33" t="str">
        <f>欧洲!A9</f>
        <v>MSC ERICA /地中海艾丽卡</v>
      </c>
      <c r="B35" s="33" t="str">
        <f>欧洲!B9</f>
        <v>FB923W</v>
      </c>
      <c r="C35" s="33">
        <f>欧洲!C9</f>
        <v>9755191</v>
      </c>
      <c r="D35" s="62">
        <f>欧洲!D9</f>
        <v>43617</v>
      </c>
      <c r="E35" s="62">
        <f>欧洲!E9</f>
        <v>43619</v>
      </c>
      <c r="F35" s="147" t="str">
        <f>欧洲!F9</f>
        <v>8:00 THU</v>
      </c>
      <c r="G35" s="147" t="str">
        <f>欧洲!G9</f>
        <v>6:00 FRI</v>
      </c>
      <c r="H35" s="31" t="s">
        <v>222</v>
      </c>
      <c r="I35" s="147">
        <v>43631</v>
      </c>
      <c r="J35" s="58">
        <f>I35+29</f>
        <v>43660</v>
      </c>
      <c r="K35" s="54">
        <f>J35+2</f>
        <v>43662</v>
      </c>
      <c r="L35" s="47">
        <f>J35-E35</f>
        <v>41</v>
      </c>
      <c r="M35" s="47">
        <f>K35-E35</f>
        <v>43</v>
      </c>
      <c r="N35" s="47"/>
    </row>
    <row r="36" spans="1:15" x14ac:dyDescent="0.25">
      <c r="A36" s="33" t="str">
        <f>欧洲!A10</f>
        <v>MSC MIRJA/ 地中海米茄</v>
      </c>
      <c r="B36" s="33" t="str">
        <f>欧洲!B10</f>
        <v>FB924W</v>
      </c>
      <c r="C36" s="33">
        <f>欧洲!C10</f>
        <v>9762338</v>
      </c>
      <c r="D36" s="62">
        <f>欧洲!D10</f>
        <v>43624</v>
      </c>
      <c r="E36" s="62">
        <f>欧洲!E10</f>
        <v>43626</v>
      </c>
      <c r="F36" s="147" t="str">
        <f>欧洲!F10</f>
        <v>8:00 THU</v>
      </c>
      <c r="G36" s="147" t="str">
        <f>欧洲!G10</f>
        <v>6:00 FRI</v>
      </c>
      <c r="H36" s="151" t="s">
        <v>223</v>
      </c>
      <c r="I36" s="127">
        <f>I35+7</f>
        <v>43638</v>
      </c>
      <c r="J36" s="58">
        <f t="shared" ref="J36:J38" si="27">I36+29</f>
        <v>43667</v>
      </c>
      <c r="K36" s="54">
        <f t="shared" ref="K36:K38" si="28">J36+2</f>
        <v>43669</v>
      </c>
      <c r="L36" s="47">
        <f>J36-E36</f>
        <v>41</v>
      </c>
      <c r="M36" s="47">
        <f>K36-E36</f>
        <v>43</v>
      </c>
      <c r="N36" s="47"/>
    </row>
    <row r="37" spans="1:15" x14ac:dyDescent="0.25">
      <c r="A37" s="33" t="str">
        <f>欧洲!A11</f>
        <v>MSC ANNA /地中海安娜</v>
      </c>
      <c r="B37" s="33" t="str">
        <f>欧洲!B11</f>
        <v>FB925W</v>
      </c>
      <c r="C37" s="33">
        <f>欧洲!C11</f>
        <v>9777204</v>
      </c>
      <c r="D37" s="62">
        <f>欧洲!D11</f>
        <v>43631</v>
      </c>
      <c r="E37" s="62">
        <f>欧洲!E11</f>
        <v>43633</v>
      </c>
      <c r="F37" s="147" t="str">
        <f>欧洲!F11</f>
        <v>8:00 THU</v>
      </c>
      <c r="G37" s="147" t="str">
        <f>欧洲!G11</f>
        <v>6:00 FRI</v>
      </c>
      <c r="H37" s="31" t="s">
        <v>224</v>
      </c>
      <c r="I37" s="62">
        <f t="shared" ref="I37:I38" si="29">I36+7</f>
        <v>43645</v>
      </c>
      <c r="J37" s="58">
        <f t="shared" si="27"/>
        <v>43674</v>
      </c>
      <c r="K37" s="54">
        <f t="shared" si="28"/>
        <v>43676</v>
      </c>
      <c r="L37" s="47">
        <f>J37-E37</f>
        <v>41</v>
      </c>
      <c r="M37" s="47">
        <f>K37-E37</f>
        <v>43</v>
      </c>
      <c r="N37" s="47"/>
    </row>
    <row r="38" spans="1:15" s="7" customFormat="1" x14ac:dyDescent="0.25">
      <c r="A38" s="33" t="str">
        <f>欧洲!A12</f>
        <v>MANILA MAERSK/马尼拉马士基</v>
      </c>
      <c r="B38" s="33" t="str">
        <f>欧洲!B12</f>
        <v>926W</v>
      </c>
      <c r="C38" s="33">
        <f>欧洲!C12</f>
        <v>9780469</v>
      </c>
      <c r="D38" s="62">
        <f>欧洲!D12</f>
        <v>43638</v>
      </c>
      <c r="E38" s="62">
        <f>欧洲!E12</f>
        <v>43640</v>
      </c>
      <c r="F38" s="147" t="str">
        <f>欧洲!F12</f>
        <v>8:00 THU</v>
      </c>
      <c r="G38" s="147" t="str">
        <f>欧洲!G12</f>
        <v>6:00 FRI</v>
      </c>
      <c r="H38" s="31" t="s">
        <v>225</v>
      </c>
      <c r="I38" s="62">
        <f t="shared" si="29"/>
        <v>43652</v>
      </c>
      <c r="J38" s="58">
        <f t="shared" si="27"/>
        <v>43681</v>
      </c>
      <c r="K38" s="54">
        <f t="shared" si="28"/>
        <v>43683</v>
      </c>
      <c r="L38" s="47">
        <f>J38-E38</f>
        <v>41</v>
      </c>
      <c r="M38" s="47">
        <f>K38-E38</f>
        <v>43</v>
      </c>
      <c r="N38" s="50"/>
      <c r="O38" s="46"/>
    </row>
    <row r="39" spans="1:15" ht="15" customHeight="1" x14ac:dyDescent="0.25">
      <c r="A39" s="34"/>
      <c r="B39" s="34"/>
      <c r="C39" s="34"/>
      <c r="D39" s="63"/>
      <c r="E39" s="63"/>
      <c r="F39" s="63"/>
      <c r="G39" s="63"/>
      <c r="H39" s="92"/>
      <c r="I39" s="63"/>
      <c r="J39" s="63"/>
      <c r="K39" s="63"/>
      <c r="L39" s="47"/>
      <c r="M39" s="47"/>
      <c r="N39" s="47"/>
    </row>
    <row r="40" spans="1:15" ht="23.4" thickBot="1" x14ac:dyDescent="0.5">
      <c r="A40" s="21" t="s">
        <v>103</v>
      </c>
      <c r="B40" s="7"/>
      <c r="C40" s="7"/>
      <c r="D40" s="46"/>
      <c r="E40" s="46"/>
      <c r="F40" s="10"/>
      <c r="G40" s="7"/>
      <c r="H40" s="43"/>
      <c r="I40" s="64"/>
      <c r="J40" s="64"/>
      <c r="K40" s="64"/>
      <c r="L40" s="66"/>
      <c r="M40" s="66"/>
      <c r="N40" s="66"/>
    </row>
    <row r="41" spans="1:15" ht="14.4" customHeight="1" x14ac:dyDescent="0.25">
      <c r="A41" s="175" t="s">
        <v>5</v>
      </c>
      <c r="B41" s="177" t="s">
        <v>0</v>
      </c>
      <c r="C41" s="177" t="s">
        <v>7</v>
      </c>
      <c r="D41" s="167" t="s">
        <v>3</v>
      </c>
      <c r="E41" s="181"/>
      <c r="F41" s="181"/>
      <c r="G41" s="182"/>
      <c r="H41" s="179" t="s">
        <v>8</v>
      </c>
      <c r="I41" s="173" t="s">
        <v>93</v>
      </c>
      <c r="J41" s="105" t="s">
        <v>32</v>
      </c>
      <c r="K41" s="106" t="s">
        <v>33</v>
      </c>
      <c r="L41" s="47" t="s">
        <v>32</v>
      </c>
      <c r="M41" s="47" t="s">
        <v>33</v>
      </c>
      <c r="N41" s="47"/>
    </row>
    <row r="42" spans="1:15" x14ac:dyDescent="0.25">
      <c r="A42" s="176"/>
      <c r="B42" s="178"/>
      <c r="C42" s="178"/>
      <c r="D42" s="107" t="s">
        <v>1</v>
      </c>
      <c r="E42" s="107" t="s">
        <v>2</v>
      </c>
      <c r="F42" s="108" t="s">
        <v>110</v>
      </c>
      <c r="G42" s="108" t="s">
        <v>4</v>
      </c>
      <c r="H42" s="180"/>
      <c r="I42" s="174"/>
      <c r="J42" s="109" t="s">
        <v>1</v>
      </c>
      <c r="K42" s="110" t="s">
        <v>1</v>
      </c>
      <c r="L42" s="47"/>
      <c r="M42" s="47"/>
      <c r="N42" s="47"/>
    </row>
    <row r="43" spans="1:15" x14ac:dyDescent="0.25">
      <c r="A43" s="32" t="str">
        <f>地中海!A9</f>
        <v>MAERSK HANGZHOU/马士基杭州</v>
      </c>
      <c r="B43" s="32" t="str">
        <f>地中海!B9</f>
        <v>922W</v>
      </c>
      <c r="C43" s="32">
        <f>地中海!C9</f>
        <v>9784300</v>
      </c>
      <c r="D43" s="48">
        <f>地中海!D9</f>
        <v>43617</v>
      </c>
      <c r="E43" s="48">
        <f>地中海!E9</f>
        <v>43618</v>
      </c>
      <c r="F43" s="145" t="str">
        <f>地中海!F9</f>
        <v>8:00 WED</v>
      </c>
      <c r="G43" s="145" t="str">
        <f>地中海!G9</f>
        <v>6:00 THU</v>
      </c>
      <c r="H43" s="31" t="s">
        <v>226</v>
      </c>
      <c r="I43" s="62">
        <v>43628</v>
      </c>
      <c r="J43" s="62">
        <f>I43+10</f>
        <v>43638</v>
      </c>
      <c r="K43" s="54">
        <f>J43+5</f>
        <v>43643</v>
      </c>
      <c r="L43" s="47">
        <f>J43-E43</f>
        <v>20</v>
      </c>
      <c r="M43" s="47">
        <f>K43-E43</f>
        <v>25</v>
      </c>
      <c r="N43" s="47"/>
    </row>
    <row r="44" spans="1:15" x14ac:dyDescent="0.25">
      <c r="A44" s="32" t="str">
        <f>地中海!A10</f>
        <v>MSC GENOVA/地中海热那亚</v>
      </c>
      <c r="B44" s="32" t="str">
        <f>地中海!B10</f>
        <v>QX923W</v>
      </c>
      <c r="C44" s="32">
        <f>地中海!C10</f>
        <v>9461386</v>
      </c>
      <c r="D44" s="48">
        <f>地中海!D10</f>
        <v>43624</v>
      </c>
      <c r="E44" s="48">
        <f>地中海!E10</f>
        <v>43625</v>
      </c>
      <c r="F44" s="145" t="str">
        <f>地中海!F10</f>
        <v>8:00 WED</v>
      </c>
      <c r="G44" s="145" t="str">
        <f>地中海!G10</f>
        <v>6:00 THU</v>
      </c>
      <c r="H44" s="31" t="s">
        <v>227</v>
      </c>
      <c r="I44" s="62">
        <f>I43+7</f>
        <v>43635</v>
      </c>
      <c r="J44" s="147">
        <f t="shared" ref="J44:J47" si="30">I44+10</f>
        <v>43645</v>
      </c>
      <c r="K44" s="54">
        <f t="shared" ref="K44:K47" si="31">J44+5</f>
        <v>43650</v>
      </c>
      <c r="L44" s="47">
        <f t="shared" ref="L44:L46" si="32">J44-E44</f>
        <v>20</v>
      </c>
      <c r="M44" s="47">
        <f t="shared" ref="M44:M46" si="33">K44-E44</f>
        <v>25</v>
      </c>
      <c r="N44" s="47"/>
    </row>
    <row r="45" spans="1:15" x14ac:dyDescent="0.25">
      <c r="A45" s="32" t="str">
        <f>地中海!A11</f>
        <v>MAERSK HAMBURG/ 马士基汉堡</v>
      </c>
      <c r="B45" s="32" t="str">
        <f>地中海!B11</f>
        <v>924W</v>
      </c>
      <c r="C45" s="32">
        <f>地中海!C11</f>
        <v>9784312</v>
      </c>
      <c r="D45" s="48">
        <f>地中海!D11</f>
        <v>43631</v>
      </c>
      <c r="E45" s="48">
        <f>地中海!E11</f>
        <v>43632</v>
      </c>
      <c r="F45" s="145" t="str">
        <f>地中海!F11</f>
        <v>8:00 WED</v>
      </c>
      <c r="G45" s="145" t="str">
        <f>地中海!G11</f>
        <v>6:00 THU</v>
      </c>
      <c r="H45" s="31" t="s">
        <v>228</v>
      </c>
      <c r="I45" s="62">
        <f t="shared" ref="I45:I47" si="34">I44+7</f>
        <v>43642</v>
      </c>
      <c r="J45" s="147">
        <f t="shared" si="30"/>
        <v>43652</v>
      </c>
      <c r="K45" s="54">
        <f t="shared" si="31"/>
        <v>43657</v>
      </c>
      <c r="L45" s="47">
        <f t="shared" si="32"/>
        <v>20</v>
      </c>
      <c r="M45" s="47">
        <f t="shared" si="33"/>
        <v>25</v>
      </c>
      <c r="N45" s="47"/>
    </row>
    <row r="46" spans="1:15" x14ac:dyDescent="0.25">
      <c r="A46" s="32" t="str">
        <f>地中海!A12</f>
        <v>MAERSK HAVANA/马士基哈瓦那</v>
      </c>
      <c r="B46" s="32" t="str">
        <f>地中海!B12</f>
        <v>925W</v>
      </c>
      <c r="C46" s="32">
        <f>地中海!C12</f>
        <v>9784336</v>
      </c>
      <c r="D46" s="48">
        <f>地中海!D12</f>
        <v>43638</v>
      </c>
      <c r="E46" s="48">
        <f>地中海!E12</f>
        <v>43639</v>
      </c>
      <c r="F46" s="145" t="str">
        <f>地中海!F12</f>
        <v>8:00 WED</v>
      </c>
      <c r="G46" s="145" t="str">
        <f>地中海!G12</f>
        <v>6:00 THU</v>
      </c>
      <c r="H46" s="31" t="s">
        <v>229</v>
      </c>
      <c r="I46" s="62">
        <f t="shared" si="34"/>
        <v>43649</v>
      </c>
      <c r="J46" s="147">
        <f t="shared" si="30"/>
        <v>43659</v>
      </c>
      <c r="K46" s="54">
        <f t="shared" si="31"/>
        <v>43664</v>
      </c>
      <c r="L46" s="47">
        <f t="shared" si="32"/>
        <v>20</v>
      </c>
      <c r="M46" s="47">
        <f t="shared" si="33"/>
        <v>25</v>
      </c>
      <c r="N46" s="47"/>
    </row>
    <row r="47" spans="1:15" x14ac:dyDescent="0.25">
      <c r="A47" s="143" t="str">
        <f>地中海!A13</f>
        <v>MAERSK HERRERA/马士基何瑞娜</v>
      </c>
      <c r="B47" s="143" t="str">
        <f>地中海!B13</f>
        <v>926W</v>
      </c>
      <c r="C47" s="143">
        <f>地中海!C13</f>
        <v>9784324</v>
      </c>
      <c r="D47" s="145">
        <f>地中海!D13</f>
        <v>43645</v>
      </c>
      <c r="E47" s="145">
        <f>地中海!E13</f>
        <v>43646</v>
      </c>
      <c r="F47" s="145" t="str">
        <f>地中海!F13</f>
        <v>8:00 WED</v>
      </c>
      <c r="G47" s="145" t="str">
        <f>地中海!G13</f>
        <v>6:00 THU</v>
      </c>
      <c r="H47" s="31" t="s">
        <v>230</v>
      </c>
      <c r="I47" s="147">
        <f t="shared" si="34"/>
        <v>43656</v>
      </c>
      <c r="J47" s="147">
        <f t="shared" si="30"/>
        <v>43666</v>
      </c>
      <c r="K47" s="54">
        <f t="shared" si="31"/>
        <v>43671</v>
      </c>
      <c r="L47" s="47"/>
      <c r="M47" s="47"/>
      <c r="N47" s="47"/>
    </row>
    <row r="48" spans="1:15" s="7" customFormat="1" x14ac:dyDescent="0.25">
      <c r="A48" s="91"/>
      <c r="B48" s="91"/>
      <c r="C48" s="91"/>
      <c r="D48" s="57"/>
      <c r="E48" s="57"/>
      <c r="F48" s="29"/>
      <c r="G48" s="29"/>
      <c r="H48" s="92"/>
      <c r="I48" s="63"/>
      <c r="J48" s="63"/>
      <c r="K48" s="63"/>
      <c r="L48" s="64"/>
      <c r="M48" s="64"/>
      <c r="N48" s="64"/>
      <c r="O48" s="46"/>
    </row>
    <row r="49" spans="1:15" ht="23.4" thickBot="1" x14ac:dyDescent="0.5">
      <c r="A49" s="21" t="s">
        <v>16</v>
      </c>
      <c r="B49" s="7"/>
      <c r="C49" s="7"/>
      <c r="D49" s="46"/>
      <c r="E49" s="46"/>
      <c r="F49" s="10"/>
      <c r="G49" s="7"/>
      <c r="H49" s="35"/>
      <c r="I49" s="64"/>
      <c r="J49" s="64"/>
      <c r="K49" s="156"/>
      <c r="L49" s="66"/>
      <c r="M49" s="66"/>
      <c r="N49" s="66"/>
    </row>
    <row r="50" spans="1:15" ht="14.4" customHeight="1" x14ac:dyDescent="0.25">
      <c r="A50" s="175" t="s">
        <v>5</v>
      </c>
      <c r="B50" s="177" t="s">
        <v>0</v>
      </c>
      <c r="C50" s="177" t="s">
        <v>7</v>
      </c>
      <c r="D50" s="167" t="s">
        <v>3</v>
      </c>
      <c r="E50" s="181"/>
      <c r="F50" s="181"/>
      <c r="G50" s="182"/>
      <c r="H50" s="179" t="s">
        <v>8</v>
      </c>
      <c r="I50" s="173" t="s">
        <v>93</v>
      </c>
      <c r="J50" s="113" t="s">
        <v>118</v>
      </c>
      <c r="K50" s="114" t="s">
        <v>131</v>
      </c>
      <c r="L50" s="115" t="s">
        <v>80</v>
      </c>
      <c r="M50" s="47" t="s">
        <v>118</v>
      </c>
      <c r="N50" s="47" t="s">
        <v>124</v>
      </c>
      <c r="O50" s="47" t="s">
        <v>80</v>
      </c>
    </row>
    <row r="51" spans="1:15" x14ac:dyDescent="0.25">
      <c r="A51" s="176"/>
      <c r="B51" s="178"/>
      <c r="C51" s="178"/>
      <c r="D51" s="107" t="s">
        <v>1</v>
      </c>
      <c r="E51" s="107" t="s">
        <v>2</v>
      </c>
      <c r="F51" s="108" t="s">
        <v>110</v>
      </c>
      <c r="G51" s="108" t="s">
        <v>4</v>
      </c>
      <c r="H51" s="180"/>
      <c r="I51" s="174"/>
      <c r="J51" s="107" t="s">
        <v>1</v>
      </c>
      <c r="K51" s="116" t="s">
        <v>1</v>
      </c>
      <c r="L51" s="117" t="s">
        <v>1</v>
      </c>
      <c r="M51" s="47"/>
      <c r="N51" s="47"/>
      <c r="O51" s="47"/>
    </row>
    <row r="52" spans="1:15" x14ac:dyDescent="0.25">
      <c r="A52" s="33" t="str">
        <f>地中海!A9</f>
        <v>MAERSK HANGZHOU/马士基杭州</v>
      </c>
      <c r="B52" s="33" t="str">
        <f>地中海!B9</f>
        <v>922W</v>
      </c>
      <c r="C52" s="33">
        <f>地中海!C9</f>
        <v>9784300</v>
      </c>
      <c r="D52" s="62">
        <f>地中海!D9</f>
        <v>43617</v>
      </c>
      <c r="E52" s="62">
        <f>地中海!E9</f>
        <v>43618</v>
      </c>
      <c r="F52" s="147" t="str">
        <f>地中海!F9</f>
        <v>8:00 WED</v>
      </c>
      <c r="G52" s="147" t="str">
        <f>地中海!G9</f>
        <v>6:00 THU</v>
      </c>
      <c r="H52" s="4" t="s">
        <v>231</v>
      </c>
      <c r="I52" s="62">
        <v>43622</v>
      </c>
      <c r="J52" s="62">
        <f>I52+12</f>
        <v>43634</v>
      </c>
      <c r="K52" s="58">
        <f>J52+8</f>
        <v>43642</v>
      </c>
      <c r="L52" s="54">
        <f>K52+4</f>
        <v>43646</v>
      </c>
      <c r="M52" s="47">
        <f>J52-E52</f>
        <v>16</v>
      </c>
      <c r="N52" s="47">
        <f>K52-E52</f>
        <v>24</v>
      </c>
      <c r="O52" s="47">
        <f>L52-E52</f>
        <v>28</v>
      </c>
    </row>
    <row r="53" spans="1:15" x14ac:dyDescent="0.25">
      <c r="A53" s="33" t="str">
        <f>地中海!A10</f>
        <v>MSC GENOVA/地中海热那亚</v>
      </c>
      <c r="B53" s="33" t="str">
        <f>地中海!B10</f>
        <v>QX923W</v>
      </c>
      <c r="C53" s="33">
        <f>地中海!C10</f>
        <v>9461386</v>
      </c>
      <c r="D53" s="62">
        <f>地中海!D10</f>
        <v>43624</v>
      </c>
      <c r="E53" s="62">
        <f>地中海!E10</f>
        <v>43625</v>
      </c>
      <c r="F53" s="147" t="str">
        <f>地中海!F10</f>
        <v>8:00 WED</v>
      </c>
      <c r="G53" s="147" t="str">
        <f>地中海!G10</f>
        <v>6:00 THU</v>
      </c>
      <c r="H53" s="4" t="s">
        <v>232</v>
      </c>
      <c r="I53" s="62">
        <f>I52+7</f>
        <v>43629</v>
      </c>
      <c r="J53" s="147">
        <f t="shared" ref="J53:J56" si="35">I53+12</f>
        <v>43641</v>
      </c>
      <c r="K53" s="58">
        <f t="shared" ref="K53:K56" si="36">J53+8</f>
        <v>43649</v>
      </c>
      <c r="L53" s="54">
        <f t="shared" ref="L53:L56" si="37">K53+4</f>
        <v>43653</v>
      </c>
      <c r="M53" s="47">
        <f t="shared" ref="M53:M55" si="38">J53-E53</f>
        <v>16</v>
      </c>
      <c r="N53" s="47">
        <f t="shared" ref="N53:N55" si="39">K53-E53</f>
        <v>24</v>
      </c>
      <c r="O53" s="47">
        <f t="shared" ref="O53:O55" si="40">L53-E53</f>
        <v>28</v>
      </c>
    </row>
    <row r="54" spans="1:15" x14ac:dyDescent="0.25">
      <c r="A54" s="33" t="str">
        <f>地中海!A11</f>
        <v>MAERSK HAMBURG/ 马士基汉堡</v>
      </c>
      <c r="B54" s="33" t="str">
        <f>地中海!B11</f>
        <v>924W</v>
      </c>
      <c r="C54" s="33">
        <f>地中海!C11</f>
        <v>9784312</v>
      </c>
      <c r="D54" s="62">
        <f>地中海!D11</f>
        <v>43631</v>
      </c>
      <c r="E54" s="62">
        <f>地中海!E11</f>
        <v>43632</v>
      </c>
      <c r="F54" s="147" t="str">
        <f>地中海!F11</f>
        <v>8:00 WED</v>
      </c>
      <c r="G54" s="147" t="str">
        <f>地中海!G11</f>
        <v>6:00 THU</v>
      </c>
      <c r="H54" s="4" t="s">
        <v>233</v>
      </c>
      <c r="I54" s="62">
        <f t="shared" ref="I54:I56" si="41">I53+7</f>
        <v>43636</v>
      </c>
      <c r="J54" s="147">
        <f t="shared" si="35"/>
        <v>43648</v>
      </c>
      <c r="K54" s="58">
        <f t="shared" si="36"/>
        <v>43656</v>
      </c>
      <c r="L54" s="54">
        <f t="shared" si="37"/>
        <v>43660</v>
      </c>
      <c r="M54" s="47">
        <f t="shared" si="38"/>
        <v>16</v>
      </c>
      <c r="N54" s="47">
        <f t="shared" si="39"/>
        <v>24</v>
      </c>
      <c r="O54" s="47">
        <f t="shared" si="40"/>
        <v>28</v>
      </c>
    </row>
    <row r="55" spans="1:15" x14ac:dyDescent="0.25">
      <c r="A55" s="33" t="str">
        <f>地中海!A12</f>
        <v>MAERSK HAVANA/马士基哈瓦那</v>
      </c>
      <c r="B55" s="33" t="str">
        <f>地中海!B12</f>
        <v>925W</v>
      </c>
      <c r="C55" s="33">
        <f>地中海!C12</f>
        <v>9784336</v>
      </c>
      <c r="D55" s="62">
        <f>地中海!D12</f>
        <v>43638</v>
      </c>
      <c r="E55" s="62">
        <f>地中海!E12</f>
        <v>43639</v>
      </c>
      <c r="F55" s="147" t="str">
        <f>地中海!F12</f>
        <v>8:00 WED</v>
      </c>
      <c r="G55" s="147" t="str">
        <f>地中海!G12</f>
        <v>6:00 THU</v>
      </c>
      <c r="H55" s="4" t="s">
        <v>234</v>
      </c>
      <c r="I55" s="62">
        <f t="shared" si="41"/>
        <v>43643</v>
      </c>
      <c r="J55" s="147">
        <f t="shared" si="35"/>
        <v>43655</v>
      </c>
      <c r="K55" s="58">
        <f t="shared" si="36"/>
        <v>43663</v>
      </c>
      <c r="L55" s="54">
        <f t="shared" si="37"/>
        <v>43667</v>
      </c>
      <c r="M55" s="47">
        <f t="shared" si="38"/>
        <v>16</v>
      </c>
      <c r="N55" s="47">
        <f t="shared" si="39"/>
        <v>24</v>
      </c>
      <c r="O55" s="47">
        <f t="shared" si="40"/>
        <v>28</v>
      </c>
    </row>
    <row r="56" spans="1:15" x14ac:dyDescent="0.25">
      <c r="A56" s="33" t="str">
        <f>地中海!A13</f>
        <v>MAERSK HERRERA/马士基何瑞娜</v>
      </c>
      <c r="B56" s="33" t="str">
        <f>地中海!B13</f>
        <v>926W</v>
      </c>
      <c r="C56" s="33">
        <f>地中海!C13</f>
        <v>9784324</v>
      </c>
      <c r="D56" s="147">
        <f>地中海!D13</f>
        <v>43645</v>
      </c>
      <c r="E56" s="147">
        <f>地中海!E13</f>
        <v>43646</v>
      </c>
      <c r="F56" s="147" t="str">
        <f>地中海!F13</f>
        <v>8:00 WED</v>
      </c>
      <c r="G56" s="147" t="str">
        <f>地中海!G13</f>
        <v>6:00 THU</v>
      </c>
      <c r="H56" s="4" t="s">
        <v>235</v>
      </c>
      <c r="I56" s="147">
        <f t="shared" si="41"/>
        <v>43650</v>
      </c>
      <c r="J56" s="147">
        <f t="shared" si="35"/>
        <v>43662</v>
      </c>
      <c r="K56" s="58">
        <f t="shared" si="36"/>
        <v>43670</v>
      </c>
      <c r="L56" s="54">
        <f t="shared" si="37"/>
        <v>43674</v>
      </c>
      <c r="M56" s="66"/>
      <c r="N56" s="66"/>
      <c r="O56" s="47"/>
    </row>
    <row r="57" spans="1:15" x14ac:dyDescent="0.25">
      <c r="A57" s="29"/>
      <c r="B57" s="29"/>
      <c r="C57" s="29"/>
      <c r="D57" s="57"/>
      <c r="E57" s="57"/>
      <c r="F57" s="30"/>
      <c r="G57" s="29"/>
      <c r="H57" s="7"/>
      <c r="I57" s="46"/>
      <c r="J57" s="46"/>
    </row>
    <row r="58" spans="1:15" x14ac:dyDescent="0.25">
      <c r="A58" s="6" t="str">
        <f>欧洲!A57</f>
        <v>大连地区联系机构：利胜地中海航运（上海）有限公司大连分公司</v>
      </c>
    </row>
    <row r="59" spans="1:15" x14ac:dyDescent="0.25">
      <c r="A59" s="6" t="str">
        <f>欧洲!A58</f>
        <v>地址:   大连市中山区中山路136号希望大厦1101房间</v>
      </c>
    </row>
    <row r="60" spans="1:15" x14ac:dyDescent="0.25">
      <c r="A60" s="22" t="str">
        <f>欧洲!A59</f>
        <v>公司网址：www.msc.com 销售热线：88007538/88007505/88007515 联系人:Zorro Chen/Lydia Bi/Crystal Li</v>
      </c>
    </row>
    <row r="61" spans="1:15" x14ac:dyDescent="0.25">
      <c r="A61" s="19" t="str">
        <f>欧洲!A60</f>
        <v>The above schedule is for reference only and subject to changes with/without prior notice.</v>
      </c>
      <c r="B61" s="24"/>
    </row>
    <row r="62" spans="1:15" x14ac:dyDescent="0.25">
      <c r="A62" s="23" t="str">
        <f>欧洲!A61</f>
        <v>1. 上表之船期仅作为为普通船期公布之用途，不构成任何要约或承诺、不构成运输合同或服务合同的内容；</v>
      </c>
      <c r="B62" s="24"/>
    </row>
    <row r="63" spans="1:15" x14ac:dyDescent="0.25">
      <c r="A63" s="23" t="str">
        <f>欧洲!A62</f>
        <v>2. 上表中之转运时间、转运港口、开船时间、航线安排仅供参考，不构成任何要约或承诺，不构成运输合同或服务合同的内容；</v>
      </c>
      <c r="B63" s="24"/>
    </row>
    <row r="64" spans="1:15" x14ac:dyDescent="0.25">
      <c r="A64" s="23" t="str">
        <f>欧洲!A63</f>
        <v>3. 我司有权对本表内容进行更新、修改及解释。</v>
      </c>
      <c r="B64" s="24"/>
    </row>
  </sheetData>
  <mergeCells count="37">
    <mergeCell ref="I33:I34"/>
    <mergeCell ref="A33:A34"/>
    <mergeCell ref="B33:B34"/>
    <mergeCell ref="C33:C34"/>
    <mergeCell ref="I50:I51"/>
    <mergeCell ref="A50:A51"/>
    <mergeCell ref="B50:B51"/>
    <mergeCell ref="C50:C51"/>
    <mergeCell ref="H50:H51"/>
    <mergeCell ref="D50:G50"/>
    <mergeCell ref="A41:A42"/>
    <mergeCell ref="B41:B42"/>
    <mergeCell ref="C41:C42"/>
    <mergeCell ref="H41:H42"/>
    <mergeCell ref="I41:I42"/>
    <mergeCell ref="D41:G41"/>
    <mergeCell ref="A25:A26"/>
    <mergeCell ref="B25:B26"/>
    <mergeCell ref="C25:C26"/>
    <mergeCell ref="H25:H26"/>
    <mergeCell ref="D25:G25"/>
    <mergeCell ref="D33:G33"/>
    <mergeCell ref="H33:H34"/>
    <mergeCell ref="L1:M2"/>
    <mergeCell ref="I7:I8"/>
    <mergeCell ref="A16:A17"/>
    <mergeCell ref="B16:B17"/>
    <mergeCell ref="C16:C17"/>
    <mergeCell ref="H16:H17"/>
    <mergeCell ref="I16:I17"/>
    <mergeCell ref="A7:A8"/>
    <mergeCell ref="B7:B8"/>
    <mergeCell ref="C7:C8"/>
    <mergeCell ref="H7:H8"/>
    <mergeCell ref="D7:G7"/>
    <mergeCell ref="D16:G16"/>
    <mergeCell ref="I25:I26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O27:O30 L43:M46 M52:O5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3"/>
  <sheetViews>
    <sheetView tabSelected="1" topLeftCell="A13" workbookViewId="0">
      <selection activeCell="H28" sqref="H28"/>
    </sheetView>
  </sheetViews>
  <sheetFormatPr defaultRowHeight="13.8" x14ac:dyDescent="0.25"/>
  <cols>
    <col min="1" max="1" width="31.109375" customWidth="1"/>
    <col min="2" max="2" width="10.44140625" customWidth="1"/>
    <col min="4" max="7" width="11.6640625" style="44" bestFit="1" customWidth="1"/>
    <col min="8" max="8" width="29.109375" style="44" bestFit="1" customWidth="1"/>
    <col min="9" max="9" width="12.44140625" style="44" bestFit="1" customWidth="1"/>
    <col min="10" max="10" width="12.44140625" style="44" customWidth="1"/>
    <col min="11" max="11" width="11.6640625" style="44" bestFit="1" customWidth="1"/>
    <col min="12" max="12" width="16.109375" style="44" customWidth="1"/>
    <col min="13" max="13" width="17.109375" style="44" bestFit="1" customWidth="1"/>
    <col min="14" max="14" width="14.44140625" style="44" bestFit="1" customWidth="1"/>
    <col min="15" max="15" width="18.109375" style="44" bestFit="1" customWidth="1"/>
    <col min="16" max="16" width="11.6640625" style="44" bestFit="1" customWidth="1"/>
    <col min="17" max="17" width="17.109375" style="44" bestFit="1" customWidth="1"/>
    <col min="18" max="18" width="11.6640625" style="44" bestFit="1" customWidth="1"/>
    <col min="21" max="21" width="10.88671875" bestFit="1" customWidth="1"/>
  </cols>
  <sheetData>
    <row r="1" spans="1:22" ht="14.4" customHeight="1" x14ac:dyDescent="0.25">
      <c r="A1" s="1"/>
    </row>
    <row r="2" spans="1:22" ht="14.4" customHeight="1" x14ac:dyDescent="0.25"/>
    <row r="6" spans="1:22" ht="23.4" thickBot="1" x14ac:dyDescent="0.5">
      <c r="A6" s="11" t="s">
        <v>105</v>
      </c>
    </row>
    <row r="7" spans="1:22" ht="14.4" customHeight="1" x14ac:dyDescent="0.25">
      <c r="A7" s="175" t="s">
        <v>5</v>
      </c>
      <c r="B7" s="177" t="s">
        <v>0</v>
      </c>
      <c r="C7" s="177" t="s">
        <v>7</v>
      </c>
      <c r="D7" s="189" t="s">
        <v>3</v>
      </c>
      <c r="E7" s="192"/>
      <c r="F7" s="192"/>
      <c r="G7" s="193"/>
      <c r="H7" s="173" t="s">
        <v>8</v>
      </c>
      <c r="I7" s="173" t="s">
        <v>93</v>
      </c>
      <c r="J7" s="149" t="s">
        <v>149</v>
      </c>
      <c r="K7" s="149" t="s">
        <v>151</v>
      </c>
      <c r="L7" s="105" t="s">
        <v>46</v>
      </c>
      <c r="M7" s="105" t="s">
        <v>24</v>
      </c>
      <c r="N7" s="113" t="s">
        <v>25</v>
      </c>
      <c r="O7" s="106" t="s">
        <v>26</v>
      </c>
      <c r="P7" s="47" t="s">
        <v>46</v>
      </c>
      <c r="Q7" s="47" t="s">
        <v>24</v>
      </c>
      <c r="R7" s="47" t="s">
        <v>25</v>
      </c>
      <c r="S7" s="47" t="s">
        <v>26</v>
      </c>
      <c r="T7" s="47"/>
      <c r="U7" s="40"/>
      <c r="V7" s="40"/>
    </row>
    <row r="8" spans="1:22" x14ac:dyDescent="0.25">
      <c r="A8" s="176"/>
      <c r="B8" s="178"/>
      <c r="C8" s="178"/>
      <c r="D8" s="107" t="s">
        <v>1</v>
      </c>
      <c r="E8" s="107" t="s">
        <v>2</v>
      </c>
      <c r="F8" s="107" t="s">
        <v>110</v>
      </c>
      <c r="G8" s="107" t="s">
        <v>4</v>
      </c>
      <c r="H8" s="174"/>
      <c r="I8" s="174"/>
      <c r="J8" s="150" t="s">
        <v>150</v>
      </c>
      <c r="K8" s="150" t="s">
        <v>150</v>
      </c>
      <c r="L8" s="109" t="s">
        <v>1</v>
      </c>
      <c r="M8" s="109" t="s">
        <v>1</v>
      </c>
      <c r="N8" s="107" t="s">
        <v>1</v>
      </c>
      <c r="O8" s="110" t="s">
        <v>1</v>
      </c>
      <c r="P8" s="47"/>
      <c r="Q8" s="47"/>
      <c r="R8" s="47"/>
      <c r="S8" s="47"/>
      <c r="T8" s="47"/>
      <c r="U8" s="40"/>
      <c r="V8" s="40"/>
    </row>
    <row r="9" spans="1:22" x14ac:dyDescent="0.25">
      <c r="A9" s="32" t="str">
        <f>欧洲!A9</f>
        <v>MSC ERICA /地中海艾丽卡</v>
      </c>
      <c r="B9" s="32" t="str">
        <f>欧洲!B9</f>
        <v>FB923W</v>
      </c>
      <c r="C9" s="32">
        <f>欧洲!C9</f>
        <v>9755191</v>
      </c>
      <c r="D9" s="48">
        <f>欧洲!D9</f>
        <v>43617</v>
      </c>
      <c r="E9" s="48">
        <f>欧洲!E9</f>
        <v>43619</v>
      </c>
      <c r="F9" s="145" t="str">
        <f>欧洲!F9</f>
        <v>8:00 THU</v>
      </c>
      <c r="G9" s="145" t="str">
        <f>欧洲!G9</f>
        <v>6:00 FRI</v>
      </c>
      <c r="H9" s="146" t="s">
        <v>236</v>
      </c>
      <c r="I9" s="52">
        <v>43626</v>
      </c>
      <c r="J9" s="146">
        <f>I9+17</f>
        <v>43643</v>
      </c>
      <c r="K9" s="146">
        <f>J9+9</f>
        <v>43652</v>
      </c>
      <c r="L9" s="52">
        <f>I9+31</f>
        <v>43657</v>
      </c>
      <c r="M9" s="52">
        <f>L9+2</f>
        <v>43659</v>
      </c>
      <c r="N9" s="52">
        <f>M9+2</f>
        <v>43661</v>
      </c>
      <c r="O9" s="59">
        <f>N9+5</f>
        <v>43666</v>
      </c>
      <c r="P9" s="47">
        <f>L9-E9</f>
        <v>38</v>
      </c>
      <c r="Q9" s="47">
        <f>M9-E9</f>
        <v>40</v>
      </c>
      <c r="R9" s="47">
        <f>N9-E9</f>
        <v>42</v>
      </c>
      <c r="S9" s="47">
        <f>O9-E9</f>
        <v>47</v>
      </c>
      <c r="T9" s="47"/>
      <c r="U9" s="40"/>
      <c r="V9" s="40"/>
    </row>
    <row r="10" spans="1:22" x14ac:dyDescent="0.25">
      <c r="A10" s="32" t="str">
        <f>欧洲!A10</f>
        <v>MSC MIRJA/ 地中海米茄</v>
      </c>
      <c r="B10" s="32" t="str">
        <f>欧洲!B10</f>
        <v>FB924W</v>
      </c>
      <c r="C10" s="32">
        <f>欧洲!C10</f>
        <v>9762338</v>
      </c>
      <c r="D10" s="48">
        <f>欧洲!D10</f>
        <v>43624</v>
      </c>
      <c r="E10" s="48">
        <f>欧洲!E10</f>
        <v>43626</v>
      </c>
      <c r="F10" s="145" t="str">
        <f>欧洲!F10</f>
        <v>8:00 THU</v>
      </c>
      <c r="G10" s="145" t="str">
        <f>欧洲!G10</f>
        <v>6:00 FRI</v>
      </c>
      <c r="H10" s="66" t="s">
        <v>237</v>
      </c>
      <c r="I10" s="52">
        <f>I9+7</f>
        <v>43633</v>
      </c>
      <c r="J10" s="146">
        <f t="shared" ref="J10:J12" si="0">I10+17</f>
        <v>43650</v>
      </c>
      <c r="K10" s="146">
        <f t="shared" ref="K10:K12" si="1">J10+9</f>
        <v>43659</v>
      </c>
      <c r="L10" s="146">
        <f t="shared" ref="L10:L12" si="2">I10+31</f>
        <v>43664</v>
      </c>
      <c r="M10" s="146">
        <f t="shared" ref="M10:M12" si="3">L10+2</f>
        <v>43666</v>
      </c>
      <c r="N10" s="146">
        <f t="shared" ref="N10:N12" si="4">M10+2</f>
        <v>43668</v>
      </c>
      <c r="O10" s="59">
        <f t="shared" ref="O10:O12" si="5">N10+5</f>
        <v>43673</v>
      </c>
      <c r="P10" s="47">
        <f>L10-E10</f>
        <v>38</v>
      </c>
      <c r="Q10" s="47">
        <f>M10-E10</f>
        <v>40</v>
      </c>
      <c r="R10" s="47">
        <f>N10-E10</f>
        <v>42</v>
      </c>
      <c r="S10" s="47">
        <f>O10-E10</f>
        <v>47</v>
      </c>
      <c r="T10" s="47"/>
      <c r="U10" s="40"/>
      <c r="V10" s="40"/>
    </row>
    <row r="11" spans="1:22" x14ac:dyDescent="0.25">
      <c r="A11" s="32" t="str">
        <f>欧洲!A11</f>
        <v>MSC ANNA /地中海安娜</v>
      </c>
      <c r="B11" s="32" t="str">
        <f>欧洲!B11</f>
        <v>FB925W</v>
      </c>
      <c r="C11" s="32">
        <f>欧洲!C11</f>
        <v>9777204</v>
      </c>
      <c r="D11" s="48">
        <f>欧洲!D11</f>
        <v>43631</v>
      </c>
      <c r="E11" s="48">
        <f>欧洲!E11</f>
        <v>43633</v>
      </c>
      <c r="F11" s="145" t="str">
        <f>欧洲!F11</f>
        <v>8:00 THU</v>
      </c>
      <c r="G11" s="145" t="str">
        <f>欧洲!G11</f>
        <v>6:00 FRI</v>
      </c>
      <c r="H11" s="146" t="s">
        <v>238</v>
      </c>
      <c r="I11" s="52">
        <f t="shared" ref="I11:I12" si="6">I10+7</f>
        <v>43640</v>
      </c>
      <c r="J11" s="146">
        <f t="shared" si="0"/>
        <v>43657</v>
      </c>
      <c r="K11" s="146">
        <f t="shared" si="1"/>
        <v>43666</v>
      </c>
      <c r="L11" s="146">
        <f t="shared" si="2"/>
        <v>43671</v>
      </c>
      <c r="M11" s="146">
        <f t="shared" si="3"/>
        <v>43673</v>
      </c>
      <c r="N11" s="146">
        <f t="shared" si="4"/>
        <v>43675</v>
      </c>
      <c r="O11" s="59">
        <f t="shared" si="5"/>
        <v>43680</v>
      </c>
      <c r="P11" s="47">
        <f>L11-E11</f>
        <v>38</v>
      </c>
      <c r="Q11" s="47">
        <f>M11-E11</f>
        <v>40</v>
      </c>
      <c r="R11" s="47">
        <f>N11-E11</f>
        <v>42</v>
      </c>
      <c r="S11" s="47">
        <f>O11-E11</f>
        <v>47</v>
      </c>
      <c r="T11" s="47"/>
      <c r="U11" s="40"/>
      <c r="V11" s="40"/>
    </row>
    <row r="12" spans="1:22" s="39" customFormat="1" x14ac:dyDescent="0.25">
      <c r="A12" s="32" t="str">
        <f>欧洲!A12</f>
        <v>MANILA MAERSK/马尼拉马士基</v>
      </c>
      <c r="B12" s="32" t="str">
        <f>欧洲!B12</f>
        <v>926W</v>
      </c>
      <c r="C12" s="32">
        <f>欧洲!C12</f>
        <v>9780469</v>
      </c>
      <c r="D12" s="48">
        <f>欧洲!D12</f>
        <v>43638</v>
      </c>
      <c r="E12" s="48">
        <f>欧洲!E12</f>
        <v>43640</v>
      </c>
      <c r="F12" s="145" t="str">
        <f>欧洲!F12</f>
        <v>8:00 THU</v>
      </c>
      <c r="G12" s="145" t="str">
        <f>欧洲!G12</f>
        <v>6:00 FRI</v>
      </c>
      <c r="H12" s="146" t="s">
        <v>239</v>
      </c>
      <c r="I12" s="52">
        <f t="shared" si="6"/>
        <v>43647</v>
      </c>
      <c r="J12" s="146">
        <f t="shared" si="0"/>
        <v>43664</v>
      </c>
      <c r="K12" s="146">
        <f t="shared" si="1"/>
        <v>43673</v>
      </c>
      <c r="L12" s="146">
        <f t="shared" si="2"/>
        <v>43678</v>
      </c>
      <c r="M12" s="146">
        <f t="shared" si="3"/>
        <v>43680</v>
      </c>
      <c r="N12" s="146">
        <f t="shared" si="4"/>
        <v>43682</v>
      </c>
      <c r="O12" s="59">
        <f t="shared" si="5"/>
        <v>43687</v>
      </c>
      <c r="P12" s="47">
        <f>L12-E12</f>
        <v>38</v>
      </c>
      <c r="Q12" s="47">
        <f>M12-E12</f>
        <v>40</v>
      </c>
      <c r="R12" s="47">
        <f>N12-E12</f>
        <v>42</v>
      </c>
      <c r="S12" s="47">
        <f>O12-E12</f>
        <v>47</v>
      </c>
      <c r="T12" s="47"/>
      <c r="U12" s="40"/>
      <c r="V12" s="40"/>
    </row>
    <row r="13" spans="1:22" s="7" customFormat="1" x14ac:dyDescent="0.25">
      <c r="A13" s="34"/>
      <c r="B13" s="34"/>
      <c r="C13" s="34"/>
      <c r="D13" s="63"/>
      <c r="E13" s="63"/>
      <c r="F13" s="63"/>
      <c r="G13" s="63"/>
      <c r="H13" s="46"/>
      <c r="I13" s="64"/>
      <c r="J13" s="46"/>
      <c r="K13" s="46"/>
      <c r="L13" s="46"/>
      <c r="M13" s="46"/>
      <c r="N13" s="46"/>
      <c r="O13" s="46"/>
      <c r="P13" s="46"/>
      <c r="Q13" s="46"/>
      <c r="R13" s="46"/>
    </row>
    <row r="14" spans="1:22" ht="23.4" thickBot="1" x14ac:dyDescent="0.5">
      <c r="A14" s="11" t="s">
        <v>106</v>
      </c>
      <c r="I14" s="46"/>
      <c r="J14" s="46"/>
      <c r="K14" s="46"/>
      <c r="L14" s="57"/>
      <c r="M14" s="57"/>
    </row>
    <row r="15" spans="1:22" ht="14.4" customHeight="1" x14ac:dyDescent="0.25">
      <c r="A15" s="175" t="s">
        <v>5</v>
      </c>
      <c r="B15" s="177" t="s">
        <v>0</v>
      </c>
      <c r="C15" s="177" t="s">
        <v>7</v>
      </c>
      <c r="D15" s="189" t="s">
        <v>3</v>
      </c>
      <c r="E15" s="192"/>
      <c r="F15" s="192"/>
      <c r="G15" s="193"/>
      <c r="H15" s="173" t="s">
        <v>8</v>
      </c>
      <c r="I15" s="173" t="s">
        <v>93</v>
      </c>
      <c r="J15" s="105" t="s">
        <v>27</v>
      </c>
      <c r="K15" s="113" t="s">
        <v>28</v>
      </c>
      <c r="L15" s="113" t="s">
        <v>116</v>
      </c>
      <c r="M15" s="113" t="s">
        <v>30</v>
      </c>
      <c r="N15" s="113" t="s">
        <v>29</v>
      </c>
      <c r="O15" s="106" t="s">
        <v>31</v>
      </c>
      <c r="P15" s="47" t="s">
        <v>27</v>
      </c>
      <c r="Q15" s="47" t="s">
        <v>28</v>
      </c>
      <c r="R15" s="47" t="s">
        <v>116</v>
      </c>
      <c r="S15" s="40" t="s">
        <v>30</v>
      </c>
      <c r="T15" s="40" t="s">
        <v>29</v>
      </c>
      <c r="U15" s="40" t="s">
        <v>31</v>
      </c>
      <c r="V15" s="40"/>
    </row>
    <row r="16" spans="1:22" x14ac:dyDescent="0.25">
      <c r="A16" s="176"/>
      <c r="B16" s="178"/>
      <c r="C16" s="178"/>
      <c r="D16" s="107" t="s">
        <v>1</v>
      </c>
      <c r="E16" s="107" t="s">
        <v>2</v>
      </c>
      <c r="F16" s="107" t="s">
        <v>110</v>
      </c>
      <c r="G16" s="107" t="s">
        <v>4</v>
      </c>
      <c r="H16" s="174"/>
      <c r="I16" s="174"/>
      <c r="J16" s="109" t="s">
        <v>1</v>
      </c>
      <c r="K16" s="107" t="s">
        <v>1</v>
      </c>
      <c r="L16" s="107" t="s">
        <v>1</v>
      </c>
      <c r="M16" s="107" t="s">
        <v>1</v>
      </c>
      <c r="N16" s="107" t="s">
        <v>1</v>
      </c>
      <c r="O16" s="110" t="s">
        <v>1</v>
      </c>
      <c r="P16" s="47"/>
      <c r="Q16" s="47"/>
      <c r="R16" s="47"/>
      <c r="S16" s="40"/>
      <c r="T16" s="40"/>
      <c r="U16" s="40"/>
      <c r="V16" s="40"/>
    </row>
    <row r="17" spans="1:23" x14ac:dyDescent="0.25">
      <c r="A17" s="32" t="str">
        <f>欧洲!A9</f>
        <v>MSC ERICA /地中海艾丽卡</v>
      </c>
      <c r="B17" s="32" t="str">
        <f>欧洲!B9</f>
        <v>FB923W</v>
      </c>
      <c r="C17" s="32">
        <f>欧洲!C9</f>
        <v>9755191</v>
      </c>
      <c r="D17" s="48">
        <f>欧洲!D9</f>
        <v>43617</v>
      </c>
      <c r="E17" s="48">
        <f>欧洲!E9</f>
        <v>43619</v>
      </c>
      <c r="F17" s="145" t="str">
        <f>欧洲!F9</f>
        <v>8:00 THU</v>
      </c>
      <c r="G17" s="145" t="str">
        <f>欧洲!G9</f>
        <v>6:00 FRI</v>
      </c>
      <c r="H17" s="146" t="s">
        <v>240</v>
      </c>
      <c r="I17" s="52">
        <v>43633</v>
      </c>
      <c r="J17" s="52">
        <f>I17+16</f>
        <v>43649</v>
      </c>
      <c r="K17" s="62">
        <f>J17+3</f>
        <v>43652</v>
      </c>
      <c r="L17" s="62">
        <f>K17+3</f>
        <v>43655</v>
      </c>
      <c r="M17" s="62">
        <f>L17+3</f>
        <v>43658</v>
      </c>
      <c r="N17" s="52">
        <f>M17+2</f>
        <v>43660</v>
      </c>
      <c r="O17" s="59">
        <f>N17+6</f>
        <v>43666</v>
      </c>
      <c r="P17" s="47">
        <f>J17-E17</f>
        <v>30</v>
      </c>
      <c r="Q17" s="47">
        <f>K17-E17</f>
        <v>33</v>
      </c>
      <c r="R17" s="47">
        <f>L17-E17</f>
        <v>36</v>
      </c>
      <c r="S17" s="40">
        <f>M17-E17</f>
        <v>39</v>
      </c>
      <c r="T17" s="40">
        <f>N17-E17</f>
        <v>41</v>
      </c>
      <c r="U17" s="40">
        <f>O17-E17</f>
        <v>47</v>
      </c>
      <c r="V17" s="40"/>
    </row>
    <row r="18" spans="1:23" x14ac:dyDescent="0.25">
      <c r="A18" s="32" t="str">
        <f>欧洲!A10</f>
        <v>MSC MIRJA/ 地中海米茄</v>
      </c>
      <c r="B18" s="32" t="str">
        <f>欧洲!B10</f>
        <v>FB924W</v>
      </c>
      <c r="C18" s="32">
        <f>欧洲!C10</f>
        <v>9762338</v>
      </c>
      <c r="D18" s="48">
        <f>欧洲!D10</f>
        <v>43624</v>
      </c>
      <c r="E18" s="48">
        <f>欧洲!E10</f>
        <v>43626</v>
      </c>
      <c r="F18" s="145" t="str">
        <f>欧洲!F10</f>
        <v>8:00 THU</v>
      </c>
      <c r="G18" s="145" t="str">
        <f>欧洲!G10</f>
        <v>6:00 FRI</v>
      </c>
      <c r="H18" s="75" t="s">
        <v>241</v>
      </c>
      <c r="I18" s="62">
        <f>I17+7</f>
        <v>43640</v>
      </c>
      <c r="J18" s="62">
        <f t="shared" ref="J18:J20" si="7">I18+16</f>
        <v>43656</v>
      </c>
      <c r="K18" s="62">
        <f t="shared" ref="K18:K20" si="8">J18+3</f>
        <v>43659</v>
      </c>
      <c r="L18" s="147">
        <f t="shared" ref="L18:L20" si="9">K18+3</f>
        <v>43662</v>
      </c>
      <c r="M18" s="147">
        <f t="shared" ref="M18:M20" si="10">L18+3</f>
        <v>43665</v>
      </c>
      <c r="N18" s="146">
        <f t="shared" ref="N18:N20" si="11">M18+2</f>
        <v>43667</v>
      </c>
      <c r="O18" s="59">
        <f t="shared" ref="O18:O20" si="12">N18+6</f>
        <v>43673</v>
      </c>
      <c r="P18" s="47">
        <f t="shared" ref="P18:P20" si="13">J18-E18</f>
        <v>30</v>
      </c>
      <c r="Q18" s="47">
        <f t="shared" ref="Q18:Q20" si="14">K18-E18</f>
        <v>33</v>
      </c>
      <c r="R18" s="47">
        <f t="shared" ref="R18:R20" si="15">L18-E18</f>
        <v>36</v>
      </c>
      <c r="S18" s="40">
        <f t="shared" ref="S18:S20" si="16">M18-E18</f>
        <v>39</v>
      </c>
      <c r="T18" s="40">
        <f t="shared" ref="T18:T20" si="17">N18-E18</f>
        <v>41</v>
      </c>
      <c r="U18" s="40">
        <f t="shared" ref="U18:U20" si="18">O18-E18</f>
        <v>47</v>
      </c>
      <c r="V18" s="40"/>
    </row>
    <row r="19" spans="1:23" x14ac:dyDescent="0.25">
      <c r="A19" s="32" t="str">
        <f>欧洲!A11</f>
        <v>MSC ANNA /地中海安娜</v>
      </c>
      <c r="B19" s="32" t="str">
        <f>欧洲!B11</f>
        <v>FB925W</v>
      </c>
      <c r="C19" s="32">
        <f>欧洲!C11</f>
        <v>9777204</v>
      </c>
      <c r="D19" s="48">
        <f>欧洲!D11</f>
        <v>43631</v>
      </c>
      <c r="E19" s="48">
        <f>欧洲!E11</f>
        <v>43633</v>
      </c>
      <c r="F19" s="145" t="str">
        <f>欧洲!F11</f>
        <v>8:00 THU</v>
      </c>
      <c r="G19" s="145" t="str">
        <f>欧洲!G11</f>
        <v>6:00 FRI</v>
      </c>
      <c r="H19" s="147" t="s">
        <v>155</v>
      </c>
      <c r="I19" s="62">
        <f t="shared" ref="I19:I20" si="19">I18+7</f>
        <v>43647</v>
      </c>
      <c r="J19" s="62">
        <f t="shared" si="7"/>
        <v>43663</v>
      </c>
      <c r="K19" s="62">
        <f t="shared" si="8"/>
        <v>43666</v>
      </c>
      <c r="L19" s="147">
        <f t="shared" si="9"/>
        <v>43669</v>
      </c>
      <c r="M19" s="147">
        <f t="shared" si="10"/>
        <v>43672</v>
      </c>
      <c r="N19" s="146">
        <f t="shared" si="11"/>
        <v>43674</v>
      </c>
      <c r="O19" s="59">
        <f t="shared" si="12"/>
        <v>43680</v>
      </c>
      <c r="P19" s="47">
        <f t="shared" si="13"/>
        <v>30</v>
      </c>
      <c r="Q19" s="47">
        <f t="shared" si="14"/>
        <v>33</v>
      </c>
      <c r="R19" s="47">
        <f t="shared" si="15"/>
        <v>36</v>
      </c>
      <c r="S19" s="40">
        <f t="shared" si="16"/>
        <v>39</v>
      </c>
      <c r="T19" s="40">
        <f t="shared" si="17"/>
        <v>41</v>
      </c>
      <c r="U19" s="40">
        <f t="shared" si="18"/>
        <v>47</v>
      </c>
      <c r="V19" s="40"/>
    </row>
    <row r="20" spans="1:23" s="209" customFormat="1" x14ac:dyDescent="0.25">
      <c r="A20" s="204" t="str">
        <f>地中海!A13</f>
        <v>MAERSK HERRERA/马士基何瑞娜</v>
      </c>
      <c r="B20" s="204" t="str">
        <f>地中海!B13</f>
        <v>926W</v>
      </c>
      <c r="C20" s="204">
        <f>地中海!C13</f>
        <v>9784324</v>
      </c>
      <c r="D20" s="205">
        <f>地中海!D13</f>
        <v>43645</v>
      </c>
      <c r="E20" s="205">
        <f>地中海!E13</f>
        <v>43646</v>
      </c>
      <c r="F20" s="204" t="str">
        <f>地中海!F13</f>
        <v>8:00 WED</v>
      </c>
      <c r="G20" s="204" t="str">
        <f>地中海!G13</f>
        <v>6:00 THU</v>
      </c>
      <c r="H20" s="205" t="s">
        <v>273</v>
      </c>
      <c r="I20" s="205">
        <f t="shared" si="19"/>
        <v>43654</v>
      </c>
      <c r="J20" s="205">
        <f t="shared" si="7"/>
        <v>43670</v>
      </c>
      <c r="K20" s="205">
        <f t="shared" si="8"/>
        <v>43673</v>
      </c>
      <c r="L20" s="206">
        <f t="shared" si="9"/>
        <v>43676</v>
      </c>
      <c r="M20" s="206">
        <f t="shared" si="10"/>
        <v>43679</v>
      </c>
      <c r="N20" s="206">
        <f t="shared" si="11"/>
        <v>43681</v>
      </c>
      <c r="O20" s="207">
        <f t="shared" si="12"/>
        <v>43687</v>
      </c>
      <c r="P20" s="208"/>
      <c r="Q20" s="208"/>
      <c r="R20" s="208"/>
    </row>
    <row r="21" spans="1:23" s="7" customFormat="1" ht="15" customHeight="1" x14ac:dyDescent="0.25">
      <c r="A21" s="34"/>
      <c r="B21" s="34"/>
      <c r="C21" s="34"/>
      <c r="D21" s="63"/>
      <c r="E21" s="63"/>
      <c r="F21" s="63"/>
      <c r="G21" s="63"/>
      <c r="H21" s="46"/>
      <c r="I21" s="46"/>
      <c r="J21" s="46"/>
      <c r="K21" s="46"/>
      <c r="L21" s="46"/>
      <c r="M21" s="46"/>
      <c r="N21" s="46"/>
      <c r="O21" s="46"/>
      <c r="P21" s="50"/>
      <c r="Q21" s="50"/>
      <c r="R21" s="50"/>
      <c r="S21" s="41"/>
      <c r="T21" s="41"/>
      <c r="U21" s="41"/>
      <c r="V21" s="41"/>
    </row>
    <row r="22" spans="1:23" ht="23.4" thickBot="1" x14ac:dyDescent="0.5">
      <c r="A22" s="11" t="s">
        <v>107</v>
      </c>
    </row>
    <row r="23" spans="1:23" ht="14.4" customHeight="1" x14ac:dyDescent="0.25">
      <c r="A23" s="175" t="s">
        <v>5</v>
      </c>
      <c r="B23" s="177" t="s">
        <v>0</v>
      </c>
      <c r="C23" s="177" t="s">
        <v>7</v>
      </c>
      <c r="D23" s="189" t="s">
        <v>3</v>
      </c>
      <c r="E23" s="192"/>
      <c r="F23" s="192"/>
      <c r="G23" s="193"/>
      <c r="H23" s="173" t="s">
        <v>8</v>
      </c>
      <c r="I23" s="173" t="s">
        <v>93</v>
      </c>
      <c r="J23" s="113" t="s">
        <v>45</v>
      </c>
      <c r="K23" s="106" t="s">
        <v>47</v>
      </c>
      <c r="L23" s="47" t="s">
        <v>43</v>
      </c>
      <c r="M23" s="47" t="s">
        <v>44</v>
      </c>
      <c r="N23" s="47" t="s">
        <v>45</v>
      </c>
      <c r="O23" s="47" t="s">
        <v>47</v>
      </c>
      <c r="P23" s="47"/>
      <c r="Q23"/>
      <c r="R23"/>
    </row>
    <row r="24" spans="1:23" x14ac:dyDescent="0.25">
      <c r="A24" s="176"/>
      <c r="B24" s="178"/>
      <c r="C24" s="178"/>
      <c r="D24" s="107" t="s">
        <v>1</v>
      </c>
      <c r="E24" s="107" t="s">
        <v>2</v>
      </c>
      <c r="F24" s="107" t="s">
        <v>110</v>
      </c>
      <c r="G24" s="107" t="s">
        <v>4</v>
      </c>
      <c r="H24" s="174"/>
      <c r="I24" s="174"/>
      <c r="J24" s="107" t="s">
        <v>1</v>
      </c>
      <c r="K24" s="110" t="s">
        <v>1</v>
      </c>
      <c r="L24" s="47"/>
      <c r="M24" s="47"/>
      <c r="N24" s="47"/>
      <c r="O24" s="47"/>
      <c r="P24" s="47"/>
      <c r="Q24"/>
      <c r="R24"/>
    </row>
    <row r="25" spans="1:23" x14ac:dyDescent="0.25">
      <c r="A25" s="32" t="str">
        <f>欧洲!A9</f>
        <v>MSC ERICA /地中海艾丽卡</v>
      </c>
      <c r="B25" s="32" t="str">
        <f>欧洲!B9</f>
        <v>FB923W</v>
      </c>
      <c r="C25" s="32">
        <f>欧洲!C9</f>
        <v>9755191</v>
      </c>
      <c r="D25" s="48">
        <f>欧洲!D9</f>
        <v>43617</v>
      </c>
      <c r="E25" s="48">
        <f>欧洲!E9</f>
        <v>43619</v>
      </c>
      <c r="F25" s="145" t="str">
        <f>欧洲!F9</f>
        <v>8:00 THU</v>
      </c>
      <c r="G25" s="145" t="str">
        <f>欧洲!G9</f>
        <v>6:00 FRI</v>
      </c>
      <c r="H25" s="146" t="s">
        <v>242</v>
      </c>
      <c r="I25" s="52">
        <v>43632</v>
      </c>
      <c r="J25" s="52">
        <f>I25+27</f>
        <v>43659</v>
      </c>
      <c r="K25" s="59">
        <f>J25+6</f>
        <v>43665</v>
      </c>
      <c r="L25" s="47" t="e">
        <f>#REF!-E25</f>
        <v>#REF!</v>
      </c>
      <c r="M25" s="47" t="e">
        <f>#REF!-E25</f>
        <v>#REF!</v>
      </c>
      <c r="N25" s="47">
        <f>J25-E25</f>
        <v>40</v>
      </c>
      <c r="O25" s="47">
        <f>K25-E25</f>
        <v>46</v>
      </c>
      <c r="P25" s="47"/>
      <c r="Q25"/>
      <c r="R25"/>
    </row>
    <row r="26" spans="1:23" x14ac:dyDescent="0.25">
      <c r="A26" s="32" t="str">
        <f>欧洲!A10</f>
        <v>MSC MIRJA/ 地中海米茄</v>
      </c>
      <c r="B26" s="32" t="str">
        <f>欧洲!B10</f>
        <v>FB924W</v>
      </c>
      <c r="C26" s="32">
        <f>欧洲!C10</f>
        <v>9762338</v>
      </c>
      <c r="D26" s="48">
        <f>欧洲!D10</f>
        <v>43624</v>
      </c>
      <c r="E26" s="48">
        <f>欧洲!E10</f>
        <v>43626</v>
      </c>
      <c r="F26" s="145" t="str">
        <f>欧洲!F10</f>
        <v>8:00 THU</v>
      </c>
      <c r="G26" s="145" t="str">
        <f>欧洲!G10</f>
        <v>6:00 FRI</v>
      </c>
      <c r="H26" s="146" t="s">
        <v>243</v>
      </c>
      <c r="I26" s="52">
        <f>I25+7</f>
        <v>43639</v>
      </c>
      <c r="J26" s="146">
        <f t="shared" ref="J26:J28" si="20">I26+27</f>
        <v>43666</v>
      </c>
      <c r="K26" s="59">
        <f t="shared" ref="K26:K28" si="21">J26+6</f>
        <v>43672</v>
      </c>
      <c r="L26" s="47" t="e">
        <f>#REF!-E26</f>
        <v>#REF!</v>
      </c>
      <c r="M26" s="47" t="e">
        <f>#REF!-E26</f>
        <v>#REF!</v>
      </c>
      <c r="N26" s="47">
        <f>J26-E26</f>
        <v>40</v>
      </c>
      <c r="O26" s="47">
        <f>K26-E26</f>
        <v>46</v>
      </c>
      <c r="P26" s="47"/>
      <c r="Q26"/>
      <c r="R26"/>
    </row>
    <row r="27" spans="1:23" x14ac:dyDescent="0.25">
      <c r="A27" s="32" t="str">
        <f>欧洲!A11</f>
        <v>MSC ANNA /地中海安娜</v>
      </c>
      <c r="B27" s="32" t="str">
        <f>欧洲!B11</f>
        <v>FB925W</v>
      </c>
      <c r="C27" s="32">
        <f>欧洲!C11</f>
        <v>9777204</v>
      </c>
      <c r="D27" s="48">
        <f>欧洲!D11</f>
        <v>43631</v>
      </c>
      <c r="E27" s="48">
        <f>欧洲!E11</f>
        <v>43633</v>
      </c>
      <c r="F27" s="145" t="str">
        <f>欧洲!F11</f>
        <v>8:00 THU</v>
      </c>
      <c r="G27" s="145" t="str">
        <f>欧洲!G11</f>
        <v>6:00 FRI</v>
      </c>
      <c r="H27" s="146" t="s">
        <v>244</v>
      </c>
      <c r="I27" s="52">
        <f t="shared" ref="I27:I28" si="22">I26+7</f>
        <v>43646</v>
      </c>
      <c r="J27" s="146">
        <f t="shared" si="20"/>
        <v>43673</v>
      </c>
      <c r="K27" s="59">
        <f t="shared" si="21"/>
        <v>43679</v>
      </c>
      <c r="L27" s="47" t="e">
        <f>#REF!-E27</f>
        <v>#REF!</v>
      </c>
      <c r="M27" s="47" t="e">
        <f>#REF!-E27</f>
        <v>#REF!</v>
      </c>
      <c r="N27" s="47">
        <f>J27-E27</f>
        <v>40</v>
      </c>
      <c r="O27" s="47">
        <f>K27-E27</f>
        <v>46</v>
      </c>
      <c r="P27" s="47"/>
      <c r="Q27"/>
      <c r="R27"/>
    </row>
    <row r="28" spans="1:23" s="209" customFormat="1" x14ac:dyDescent="0.25">
      <c r="A28" s="204" t="str">
        <f>地中海!A13</f>
        <v>MAERSK HERRERA/马士基何瑞娜</v>
      </c>
      <c r="B28" s="204" t="str">
        <f>地中海!B13</f>
        <v>926W</v>
      </c>
      <c r="C28" s="204">
        <f>地中海!C13</f>
        <v>9784324</v>
      </c>
      <c r="D28" s="205">
        <f>地中海!D13</f>
        <v>43645</v>
      </c>
      <c r="E28" s="205">
        <f>地中海!E13</f>
        <v>43646</v>
      </c>
      <c r="F28" s="204" t="str">
        <f>地中海!F13</f>
        <v>8:00 WED</v>
      </c>
      <c r="G28" s="204" t="str">
        <f>地中海!G13</f>
        <v>6:00 THU</v>
      </c>
      <c r="H28" s="205" t="s">
        <v>245</v>
      </c>
      <c r="I28" s="206">
        <f t="shared" si="22"/>
        <v>43653</v>
      </c>
      <c r="J28" s="205">
        <f t="shared" si="20"/>
        <v>43680</v>
      </c>
      <c r="K28" s="207">
        <f t="shared" si="21"/>
        <v>43686</v>
      </c>
      <c r="L28" s="208"/>
      <c r="M28" s="208"/>
      <c r="N28" s="208"/>
      <c r="O28" s="208"/>
      <c r="P28" s="208"/>
    </row>
    <row r="29" spans="1:23" x14ac:dyDescent="0.25">
      <c r="A29" s="91"/>
      <c r="B29" s="91"/>
      <c r="C29" s="91"/>
      <c r="D29" s="63"/>
      <c r="E29" s="63"/>
      <c r="F29" s="63"/>
      <c r="G29" s="63"/>
      <c r="H29" s="64"/>
      <c r="I29" s="64"/>
      <c r="J29" s="64"/>
      <c r="K29" s="64"/>
      <c r="L29" s="64"/>
      <c r="M29" s="64"/>
      <c r="N29" s="47"/>
      <c r="O29" s="47"/>
      <c r="P29" s="47"/>
      <c r="Q29" s="47"/>
      <c r="R29" s="47"/>
    </row>
    <row r="30" spans="1:23" s="7" customFormat="1" x14ac:dyDescent="0.25">
      <c r="A30" s="34"/>
      <c r="B30" s="34"/>
      <c r="C30" s="34"/>
      <c r="D30" s="63"/>
      <c r="E30" s="63"/>
      <c r="F30" s="63"/>
      <c r="G30" s="63"/>
      <c r="H30" s="46"/>
      <c r="I30" s="64"/>
      <c r="J30" s="64"/>
      <c r="K30" s="64"/>
      <c r="L30" s="46"/>
      <c r="M30" s="46"/>
      <c r="N30" s="46"/>
      <c r="O30" s="46"/>
      <c r="P30" s="46"/>
      <c r="Q30" s="46"/>
      <c r="R30" s="46"/>
    </row>
    <row r="31" spans="1:23" ht="23.4" customHeight="1" thickBot="1" x14ac:dyDescent="0.5">
      <c r="A31" s="13" t="s">
        <v>17</v>
      </c>
      <c r="B31" s="7"/>
      <c r="C31" s="7"/>
      <c r="D31" s="46"/>
      <c r="E31" s="46"/>
      <c r="F31" s="46"/>
      <c r="G31" s="46"/>
    </row>
    <row r="32" spans="1:23" ht="14.4" customHeight="1" x14ac:dyDescent="0.25">
      <c r="A32" s="175" t="s">
        <v>5</v>
      </c>
      <c r="B32" s="177" t="s">
        <v>0</v>
      </c>
      <c r="C32" s="177" t="s">
        <v>7</v>
      </c>
      <c r="D32" s="189" t="s">
        <v>3</v>
      </c>
      <c r="E32" s="192"/>
      <c r="F32" s="192"/>
      <c r="G32" s="193"/>
      <c r="H32" s="173" t="s">
        <v>8</v>
      </c>
      <c r="I32" s="173" t="s">
        <v>94</v>
      </c>
      <c r="J32" s="105" t="s">
        <v>75</v>
      </c>
      <c r="K32" s="113" t="s">
        <v>122</v>
      </c>
      <c r="L32" s="113" t="s">
        <v>79</v>
      </c>
      <c r="M32" s="113" t="s">
        <v>76</v>
      </c>
      <c r="N32" s="113" t="s">
        <v>77</v>
      </c>
      <c r="O32" s="106" t="s">
        <v>78</v>
      </c>
      <c r="P32" s="76" t="s">
        <v>75</v>
      </c>
      <c r="Q32" s="77" t="s">
        <v>122</v>
      </c>
      <c r="R32" s="77" t="s">
        <v>79</v>
      </c>
      <c r="S32" s="42" t="s">
        <v>76</v>
      </c>
      <c r="T32" s="42" t="s">
        <v>77</v>
      </c>
      <c r="U32" s="42" t="s">
        <v>78</v>
      </c>
      <c r="V32" s="40"/>
      <c r="W32" s="40"/>
    </row>
    <row r="33" spans="1:23" x14ac:dyDescent="0.25">
      <c r="A33" s="176"/>
      <c r="B33" s="178"/>
      <c r="C33" s="178"/>
      <c r="D33" s="107" t="s">
        <v>1</v>
      </c>
      <c r="E33" s="107" t="s">
        <v>2</v>
      </c>
      <c r="F33" s="107" t="s">
        <v>110</v>
      </c>
      <c r="G33" s="107" t="s">
        <v>4</v>
      </c>
      <c r="H33" s="174"/>
      <c r="I33" s="174"/>
      <c r="J33" s="109" t="s">
        <v>1</v>
      </c>
      <c r="K33" s="107" t="s">
        <v>1</v>
      </c>
      <c r="L33" s="107" t="s">
        <v>1</v>
      </c>
      <c r="M33" s="107" t="s">
        <v>1</v>
      </c>
      <c r="N33" s="107" t="s">
        <v>1</v>
      </c>
      <c r="O33" s="110" t="s">
        <v>1</v>
      </c>
      <c r="P33" s="47"/>
      <c r="Q33" s="47"/>
      <c r="R33" s="47"/>
      <c r="S33" s="40"/>
      <c r="T33" s="40"/>
      <c r="U33" s="40"/>
      <c r="V33" s="40"/>
      <c r="W33" s="40"/>
    </row>
    <row r="34" spans="1:23" x14ac:dyDescent="0.25">
      <c r="A34" s="32" t="str">
        <f>地中海!A9</f>
        <v>MAERSK HANGZHOU/马士基杭州</v>
      </c>
      <c r="B34" s="32" t="str">
        <f>地中海!B9</f>
        <v>922W</v>
      </c>
      <c r="C34" s="32">
        <f>地中海!C9</f>
        <v>9784300</v>
      </c>
      <c r="D34" s="48">
        <f>地中海!D9</f>
        <v>43617</v>
      </c>
      <c r="E34" s="48">
        <f>地中海!E9</f>
        <v>43618</v>
      </c>
      <c r="F34" s="145" t="str">
        <f>地中海!F9</f>
        <v>8:00 WED</v>
      </c>
      <c r="G34" s="145" t="str">
        <f>地中海!G9</f>
        <v>6:00 THU</v>
      </c>
      <c r="H34" s="146" t="s">
        <v>246</v>
      </c>
      <c r="I34" s="147">
        <v>43629</v>
      </c>
      <c r="J34" s="147">
        <f>I34+31</f>
        <v>43660</v>
      </c>
      <c r="K34" s="147">
        <f>J34+3</f>
        <v>43663</v>
      </c>
      <c r="L34" s="147">
        <f>K34+2</f>
        <v>43665</v>
      </c>
      <c r="M34" s="147">
        <f>L34+3</f>
        <v>43668</v>
      </c>
      <c r="N34" s="58">
        <f>M34+1</f>
        <v>43669</v>
      </c>
      <c r="O34" s="54">
        <f>N34+4</f>
        <v>43673</v>
      </c>
      <c r="P34" s="47">
        <f>J34-E34</f>
        <v>42</v>
      </c>
      <c r="Q34" s="47">
        <f>K34-E34</f>
        <v>45</v>
      </c>
      <c r="R34" s="47">
        <f>L34-E34</f>
        <v>47</v>
      </c>
      <c r="S34" s="40">
        <f>L34-E34</f>
        <v>47</v>
      </c>
      <c r="T34" s="40">
        <f>M34-E34</f>
        <v>50</v>
      </c>
      <c r="U34" s="40">
        <f>O34-E34</f>
        <v>55</v>
      </c>
      <c r="V34" s="40"/>
      <c r="W34" s="40"/>
    </row>
    <row r="35" spans="1:23" x14ac:dyDescent="0.25">
      <c r="A35" s="32" t="str">
        <f>地中海!A10</f>
        <v>MSC GENOVA/地中海热那亚</v>
      </c>
      <c r="B35" s="32" t="str">
        <f>地中海!B10</f>
        <v>QX923W</v>
      </c>
      <c r="C35" s="32">
        <f>地中海!C10</f>
        <v>9461386</v>
      </c>
      <c r="D35" s="48">
        <f>地中海!D10</f>
        <v>43624</v>
      </c>
      <c r="E35" s="48">
        <f>地中海!E10</f>
        <v>43625</v>
      </c>
      <c r="F35" s="145" t="str">
        <f>地中海!F10</f>
        <v>8:00 WED</v>
      </c>
      <c r="G35" s="145" t="str">
        <f>地中海!G10</f>
        <v>6:00 THU</v>
      </c>
      <c r="H35" s="147" t="s">
        <v>247</v>
      </c>
      <c r="I35" s="147">
        <f>I34+7</f>
        <v>43636</v>
      </c>
      <c r="J35" s="147">
        <f t="shared" ref="J35:J38" si="23">I35+31</f>
        <v>43667</v>
      </c>
      <c r="K35" s="147">
        <f t="shared" ref="K35:K38" si="24">J35+3</f>
        <v>43670</v>
      </c>
      <c r="L35" s="147">
        <f t="shared" ref="L35:L38" si="25">K35+2</f>
        <v>43672</v>
      </c>
      <c r="M35" s="147">
        <f t="shared" ref="M35:M38" si="26">L35+3</f>
        <v>43675</v>
      </c>
      <c r="N35" s="58">
        <f t="shared" ref="N35:N38" si="27">M35+1</f>
        <v>43676</v>
      </c>
      <c r="O35" s="54">
        <f t="shared" ref="O35:O38" si="28">N35+4</f>
        <v>43680</v>
      </c>
      <c r="P35" s="47">
        <f>J35-E35</f>
        <v>42</v>
      </c>
      <c r="Q35" s="47">
        <f>K35-E35</f>
        <v>45</v>
      </c>
      <c r="R35" s="47">
        <f>L35-E35</f>
        <v>47</v>
      </c>
      <c r="S35" s="40">
        <f>L35-E35</f>
        <v>47</v>
      </c>
      <c r="T35" s="40">
        <f>M35-E35</f>
        <v>50</v>
      </c>
      <c r="U35" s="40">
        <f>O35-E35</f>
        <v>55</v>
      </c>
      <c r="V35" s="40"/>
      <c r="W35" s="40"/>
    </row>
    <row r="36" spans="1:23" x14ac:dyDescent="0.25">
      <c r="A36" s="32" t="str">
        <f>地中海!A11</f>
        <v>MAERSK HAMBURG/ 马士基汉堡</v>
      </c>
      <c r="B36" s="32" t="str">
        <f>地中海!B11</f>
        <v>924W</v>
      </c>
      <c r="C36" s="32">
        <f>地中海!C11</f>
        <v>9784312</v>
      </c>
      <c r="D36" s="48">
        <f>地中海!D11</f>
        <v>43631</v>
      </c>
      <c r="E36" s="48">
        <f>地中海!E11</f>
        <v>43632</v>
      </c>
      <c r="F36" s="145" t="str">
        <f>地中海!F11</f>
        <v>8:00 WED</v>
      </c>
      <c r="G36" s="145" t="str">
        <f>地中海!G11</f>
        <v>6:00 THU</v>
      </c>
      <c r="H36" s="147" t="s">
        <v>248</v>
      </c>
      <c r="I36" s="147">
        <f t="shared" ref="I36:I38" si="29">I35+7</f>
        <v>43643</v>
      </c>
      <c r="J36" s="147">
        <f t="shared" si="23"/>
        <v>43674</v>
      </c>
      <c r="K36" s="147">
        <f t="shared" si="24"/>
        <v>43677</v>
      </c>
      <c r="L36" s="147">
        <f t="shared" si="25"/>
        <v>43679</v>
      </c>
      <c r="M36" s="147">
        <f t="shared" si="26"/>
        <v>43682</v>
      </c>
      <c r="N36" s="58">
        <f t="shared" si="27"/>
        <v>43683</v>
      </c>
      <c r="O36" s="54">
        <f t="shared" si="28"/>
        <v>43687</v>
      </c>
      <c r="P36" s="47">
        <f t="shared" ref="P36:P37" si="30">J36-E36</f>
        <v>42</v>
      </c>
      <c r="Q36" s="47">
        <f t="shared" ref="Q36:Q37" si="31">K36-E36</f>
        <v>45</v>
      </c>
      <c r="R36" s="47">
        <f t="shared" ref="R36:R37" si="32">L36-E36</f>
        <v>47</v>
      </c>
      <c r="S36" s="40">
        <f t="shared" ref="S36:S37" si="33">L36-E36</f>
        <v>47</v>
      </c>
      <c r="T36" s="40">
        <f t="shared" ref="T36:T37" si="34">M36-E36</f>
        <v>50</v>
      </c>
      <c r="U36" s="40">
        <f t="shared" ref="U36:U37" si="35">O36-E36</f>
        <v>55</v>
      </c>
      <c r="V36" s="40"/>
      <c r="W36" s="40"/>
    </row>
    <row r="37" spans="1:23" x14ac:dyDescent="0.25">
      <c r="A37" s="32" t="str">
        <f>地中海!A12</f>
        <v>MAERSK HAVANA/马士基哈瓦那</v>
      </c>
      <c r="B37" s="32" t="str">
        <f>地中海!B12</f>
        <v>925W</v>
      </c>
      <c r="C37" s="32">
        <f>地中海!C12</f>
        <v>9784336</v>
      </c>
      <c r="D37" s="48">
        <f>地中海!D12</f>
        <v>43638</v>
      </c>
      <c r="E37" s="48">
        <f>地中海!E12</f>
        <v>43639</v>
      </c>
      <c r="F37" s="145" t="str">
        <f>地中海!F12</f>
        <v>8:00 WED</v>
      </c>
      <c r="G37" s="145" t="str">
        <f>地中海!G12</f>
        <v>6:00 THU</v>
      </c>
      <c r="H37" s="147" t="s">
        <v>249</v>
      </c>
      <c r="I37" s="147">
        <f t="shared" si="29"/>
        <v>43650</v>
      </c>
      <c r="J37" s="147">
        <f t="shared" si="23"/>
        <v>43681</v>
      </c>
      <c r="K37" s="147">
        <f t="shared" si="24"/>
        <v>43684</v>
      </c>
      <c r="L37" s="147">
        <f t="shared" si="25"/>
        <v>43686</v>
      </c>
      <c r="M37" s="147">
        <f t="shared" si="26"/>
        <v>43689</v>
      </c>
      <c r="N37" s="58">
        <f t="shared" si="27"/>
        <v>43690</v>
      </c>
      <c r="O37" s="54">
        <f t="shared" si="28"/>
        <v>43694</v>
      </c>
      <c r="P37" s="47">
        <f t="shared" si="30"/>
        <v>42</v>
      </c>
      <c r="Q37" s="47">
        <f t="shared" si="31"/>
        <v>45</v>
      </c>
      <c r="R37" s="47">
        <f t="shared" si="32"/>
        <v>47</v>
      </c>
      <c r="S37" s="40">
        <f t="shared" si="33"/>
        <v>47</v>
      </c>
      <c r="T37" s="40">
        <f t="shared" si="34"/>
        <v>50</v>
      </c>
      <c r="U37" s="40">
        <f t="shared" si="35"/>
        <v>55</v>
      </c>
      <c r="V37" s="40"/>
      <c r="W37" s="40"/>
    </row>
    <row r="38" spans="1:23" s="203" customFormat="1" x14ac:dyDescent="0.25">
      <c r="A38" s="198" t="str">
        <f>地中海!A13</f>
        <v>MAERSK HERRERA/马士基何瑞娜</v>
      </c>
      <c r="B38" s="198" t="str">
        <f>地中海!B13</f>
        <v>926W</v>
      </c>
      <c r="C38" s="198">
        <f>地中海!C13</f>
        <v>9784324</v>
      </c>
      <c r="D38" s="199">
        <f>地中海!D13</f>
        <v>43645</v>
      </c>
      <c r="E38" s="199">
        <f>地中海!E13</f>
        <v>43646</v>
      </c>
      <c r="F38" s="199" t="str">
        <f>地中海!F13</f>
        <v>8:00 WED</v>
      </c>
      <c r="G38" s="199" t="str">
        <f>地中海!G13</f>
        <v>6:00 THU</v>
      </c>
      <c r="H38" s="199" t="s">
        <v>250</v>
      </c>
      <c r="I38" s="199">
        <f t="shared" si="29"/>
        <v>43657</v>
      </c>
      <c r="J38" s="199">
        <f t="shared" si="23"/>
        <v>43688</v>
      </c>
      <c r="K38" s="199">
        <f t="shared" si="24"/>
        <v>43691</v>
      </c>
      <c r="L38" s="199">
        <f t="shared" si="25"/>
        <v>43693</v>
      </c>
      <c r="M38" s="199">
        <f t="shared" si="26"/>
        <v>43696</v>
      </c>
      <c r="N38" s="200">
        <f t="shared" si="27"/>
        <v>43697</v>
      </c>
      <c r="O38" s="201">
        <f t="shared" si="28"/>
        <v>43701</v>
      </c>
      <c r="P38" s="202"/>
      <c r="Q38" s="202"/>
      <c r="R38" s="202"/>
    </row>
    <row r="39" spans="1:23" s="7" customFormat="1" x14ac:dyDescent="0.25">
      <c r="A39" s="91"/>
      <c r="B39" s="91"/>
      <c r="C39" s="91"/>
      <c r="D39" s="57"/>
      <c r="E39" s="57"/>
      <c r="F39" s="57"/>
      <c r="G39" s="57"/>
      <c r="H39" s="63"/>
      <c r="I39" s="63"/>
      <c r="J39" s="64"/>
      <c r="K39" s="64"/>
      <c r="L39" s="64"/>
      <c r="M39" s="64"/>
      <c r="N39" s="64"/>
      <c r="O39" s="64"/>
      <c r="P39" s="50"/>
      <c r="Q39" s="50"/>
      <c r="R39" s="50"/>
      <c r="S39" s="41"/>
      <c r="T39" s="41"/>
      <c r="U39" s="41"/>
      <c r="V39" s="41"/>
      <c r="W39" s="41"/>
    </row>
    <row r="40" spans="1:23" ht="23.4" customHeight="1" thickBot="1" x14ac:dyDescent="0.5">
      <c r="A40" s="20" t="s">
        <v>101</v>
      </c>
      <c r="P40" s="47"/>
      <c r="Q40" s="47"/>
      <c r="R40" s="47"/>
      <c r="S40" s="40"/>
      <c r="T40" s="40"/>
      <c r="U40" s="40"/>
      <c r="V40" s="40"/>
      <c r="W40" s="40"/>
    </row>
    <row r="41" spans="1:23" ht="14.4" customHeight="1" x14ac:dyDescent="0.25">
      <c r="A41" s="175" t="s">
        <v>5</v>
      </c>
      <c r="B41" s="177" t="s">
        <v>0</v>
      </c>
      <c r="C41" s="177" t="s">
        <v>7</v>
      </c>
      <c r="D41" s="189" t="s">
        <v>3</v>
      </c>
      <c r="E41" s="192"/>
      <c r="F41" s="192"/>
      <c r="G41" s="193"/>
      <c r="H41" s="173" t="s">
        <v>8</v>
      </c>
      <c r="I41" s="173" t="s">
        <v>93</v>
      </c>
      <c r="J41" s="106" t="s">
        <v>39</v>
      </c>
      <c r="K41" s="47" t="s">
        <v>39</v>
      </c>
    </row>
    <row r="42" spans="1:23" x14ac:dyDescent="0.25">
      <c r="A42" s="176"/>
      <c r="B42" s="178"/>
      <c r="C42" s="178"/>
      <c r="D42" s="107" t="s">
        <v>1</v>
      </c>
      <c r="E42" s="107" t="s">
        <v>2</v>
      </c>
      <c r="F42" s="107" t="s">
        <v>110</v>
      </c>
      <c r="G42" s="107" t="s">
        <v>4</v>
      </c>
      <c r="H42" s="174"/>
      <c r="I42" s="174"/>
      <c r="J42" s="110" t="s">
        <v>1</v>
      </c>
      <c r="K42" s="47"/>
    </row>
    <row r="43" spans="1:23" x14ac:dyDescent="0.25">
      <c r="A43" s="32" t="str">
        <f>美加线!A18</f>
        <v>MAERSK HANGZHOU/马士基杭州</v>
      </c>
      <c r="B43" s="32" t="str">
        <f>美加线!B18</f>
        <v>922W</v>
      </c>
      <c r="C43" s="32">
        <f>美加线!C18</f>
        <v>9784300</v>
      </c>
      <c r="D43" s="48">
        <f>美加线!D18</f>
        <v>43617</v>
      </c>
      <c r="E43" s="48">
        <f>美加线!E18</f>
        <v>43618</v>
      </c>
      <c r="F43" s="145" t="str">
        <f>地中海!F9</f>
        <v>8:00 WED</v>
      </c>
      <c r="G43" s="145" t="str">
        <f>地中海!G9</f>
        <v>6:00 THU</v>
      </c>
      <c r="H43" s="32" t="str">
        <f>美加线!H18</f>
        <v>SM SEATTLE 922E</v>
      </c>
      <c r="I43" s="48">
        <f>美加线!I18</f>
        <v>43623</v>
      </c>
      <c r="J43" s="49">
        <f>I43+34</f>
        <v>43657</v>
      </c>
      <c r="K43" s="47">
        <f>J43-E43</f>
        <v>39</v>
      </c>
    </row>
    <row r="44" spans="1:23" x14ac:dyDescent="0.25">
      <c r="A44" s="32" t="str">
        <f>美加线!A19</f>
        <v>MSC GENOVA/地中海热那亚</v>
      </c>
      <c r="B44" s="32" t="str">
        <f>美加线!B19</f>
        <v>QX923W</v>
      </c>
      <c r="C44" s="32">
        <f>美加线!C19</f>
        <v>9461386</v>
      </c>
      <c r="D44" s="48">
        <f>美加线!D19</f>
        <v>43624</v>
      </c>
      <c r="E44" s="48">
        <f>美加线!E19</f>
        <v>43625</v>
      </c>
      <c r="F44" s="145" t="str">
        <f>地中海!F10</f>
        <v>8:00 WED</v>
      </c>
      <c r="G44" s="145" t="str">
        <f>地中海!G10</f>
        <v>6:00 THU</v>
      </c>
      <c r="H44" s="32" t="str">
        <f>美加线!H19</f>
        <v>MSC VANESSA 923E</v>
      </c>
      <c r="I44" s="48">
        <f>美加线!I19</f>
        <v>43630</v>
      </c>
      <c r="J44" s="49">
        <f t="shared" ref="J44:J46" si="36">I44+34</f>
        <v>43664</v>
      </c>
      <c r="K44" s="47">
        <f t="shared" ref="K44:K46" si="37">J44-E44</f>
        <v>39</v>
      </c>
    </row>
    <row r="45" spans="1:23" x14ac:dyDescent="0.25">
      <c r="A45" s="32" t="str">
        <f>美加线!A20</f>
        <v>MAERSK HAMBURG/ 马士基汉堡</v>
      </c>
      <c r="B45" s="32" t="str">
        <f>美加线!B20</f>
        <v>924W</v>
      </c>
      <c r="C45" s="32">
        <f>美加线!C20</f>
        <v>9784312</v>
      </c>
      <c r="D45" s="48">
        <f>美加线!D20</f>
        <v>43631</v>
      </c>
      <c r="E45" s="48">
        <f>美加线!E20</f>
        <v>43632</v>
      </c>
      <c r="F45" s="145" t="str">
        <f>地中海!F11</f>
        <v>8:00 WED</v>
      </c>
      <c r="G45" s="145" t="str">
        <f>地中海!G11</f>
        <v>6:00 THU</v>
      </c>
      <c r="H45" s="32" t="str">
        <f>美加线!H20</f>
        <v>MAERSK KALAMATA 924E</v>
      </c>
      <c r="I45" s="48">
        <f>美加线!I20</f>
        <v>43637</v>
      </c>
      <c r="J45" s="49">
        <f t="shared" si="36"/>
        <v>43671</v>
      </c>
      <c r="K45" s="47">
        <f t="shared" si="37"/>
        <v>39</v>
      </c>
    </row>
    <row r="46" spans="1:23" x14ac:dyDescent="0.25">
      <c r="A46" s="32" t="str">
        <f>美加线!A21</f>
        <v>MAERSK HAVANA/马士基哈瓦那</v>
      </c>
      <c r="B46" s="32" t="str">
        <f>美加线!B21</f>
        <v>925W</v>
      </c>
      <c r="C46" s="32">
        <f>美加线!C21</f>
        <v>9784336</v>
      </c>
      <c r="D46" s="48">
        <f>美加线!D21</f>
        <v>43638</v>
      </c>
      <c r="E46" s="48">
        <f>美加线!E21</f>
        <v>43639</v>
      </c>
      <c r="F46" s="145" t="str">
        <f>地中海!F12</f>
        <v>8:00 WED</v>
      </c>
      <c r="G46" s="145" t="str">
        <f>地中海!G12</f>
        <v>6:00 THU</v>
      </c>
      <c r="H46" s="32" t="str">
        <f>美加线!H21</f>
        <v>MAERSK PUELO 925E</v>
      </c>
      <c r="I46" s="48">
        <f>美加线!I21</f>
        <v>43644</v>
      </c>
      <c r="J46" s="49">
        <f t="shared" si="36"/>
        <v>43678</v>
      </c>
      <c r="K46" s="47">
        <f t="shared" si="37"/>
        <v>39</v>
      </c>
    </row>
    <row r="47" spans="1:23" x14ac:dyDescent="0.25">
      <c r="A47" s="143" t="str">
        <f>美加线!A22</f>
        <v>MAERSK HERRERA/马士基何瑞娜</v>
      </c>
      <c r="B47" s="143" t="str">
        <f>美加线!B22</f>
        <v>926W</v>
      </c>
      <c r="C47" s="143">
        <f>美加线!C22</f>
        <v>9784324</v>
      </c>
      <c r="D47" s="145">
        <f>美加线!D22</f>
        <v>43645</v>
      </c>
      <c r="E47" s="145">
        <f>美加线!E22</f>
        <v>43646</v>
      </c>
      <c r="F47" s="145" t="str">
        <f>地中海!F13</f>
        <v>8:00 WED</v>
      </c>
      <c r="G47" s="145" t="str">
        <f>地中海!G13</f>
        <v>6:00 THU</v>
      </c>
      <c r="H47" s="143" t="str">
        <f>美加线!H22</f>
        <v>MSC MARIANNA 926E</v>
      </c>
      <c r="I47" s="145">
        <f>美加线!I22</f>
        <v>43651</v>
      </c>
      <c r="J47" s="49">
        <f t="shared" ref="J47" si="38">I47+34</f>
        <v>43685</v>
      </c>
      <c r="K47" s="47"/>
    </row>
    <row r="48" spans="1:23" x14ac:dyDescent="0.25">
      <c r="A48" s="91"/>
      <c r="B48" s="91"/>
      <c r="C48" s="91"/>
      <c r="D48" s="57"/>
      <c r="E48" s="57"/>
      <c r="F48" s="57"/>
      <c r="G48" s="57"/>
      <c r="H48" s="64"/>
      <c r="I48" s="64"/>
      <c r="J48" s="64"/>
      <c r="K48" s="50"/>
      <c r="L48" s="46"/>
      <c r="M48" s="46"/>
      <c r="N48" s="46"/>
    </row>
    <row r="49" spans="1:18" ht="23.4" thickBot="1" x14ac:dyDescent="0.5">
      <c r="A49" s="37" t="s">
        <v>22</v>
      </c>
      <c r="B49" s="25"/>
      <c r="C49" s="25"/>
      <c r="D49" s="70"/>
      <c r="E49" s="70"/>
      <c r="F49" s="70"/>
      <c r="G49" s="70"/>
      <c r="H49" s="70"/>
      <c r="I49" s="70"/>
      <c r="J49" s="70"/>
      <c r="K49" s="50"/>
    </row>
    <row r="50" spans="1:18" x14ac:dyDescent="0.25">
      <c r="A50" s="185" t="s">
        <v>5</v>
      </c>
      <c r="B50" s="187" t="s">
        <v>0</v>
      </c>
      <c r="C50" s="187" t="s">
        <v>7</v>
      </c>
      <c r="D50" s="189" t="s">
        <v>3</v>
      </c>
      <c r="E50" s="190"/>
      <c r="F50" s="190"/>
      <c r="G50" s="191"/>
      <c r="H50" s="183" t="s">
        <v>8</v>
      </c>
      <c r="I50" s="183" t="s">
        <v>93</v>
      </c>
      <c r="J50" s="106" t="s">
        <v>125</v>
      </c>
      <c r="K50" s="50" t="s">
        <v>125</v>
      </c>
    </row>
    <row r="51" spans="1:18" x14ac:dyDescent="0.25">
      <c r="A51" s="186"/>
      <c r="B51" s="188"/>
      <c r="C51" s="188"/>
      <c r="D51" s="107" t="s">
        <v>1</v>
      </c>
      <c r="E51" s="107" t="s">
        <v>2</v>
      </c>
      <c r="F51" s="107" t="s">
        <v>110</v>
      </c>
      <c r="G51" s="107" t="s">
        <v>4</v>
      </c>
      <c r="H51" s="184"/>
      <c r="I51" s="184"/>
      <c r="J51" s="110" t="s">
        <v>1</v>
      </c>
      <c r="K51" s="47"/>
    </row>
    <row r="52" spans="1:18" x14ac:dyDescent="0.25">
      <c r="A52" s="33" t="str">
        <f>美加线!A35</f>
        <v>MSC ERICA /地中海艾丽卡</v>
      </c>
      <c r="B52" s="33" t="str">
        <f>美加线!B35</f>
        <v>FB923W</v>
      </c>
      <c r="C52" s="33">
        <f>美加线!C35</f>
        <v>9755191</v>
      </c>
      <c r="D52" s="62">
        <f>美加线!D35</f>
        <v>43617</v>
      </c>
      <c r="E52" s="62">
        <f>美加线!E35</f>
        <v>43619</v>
      </c>
      <c r="F52" s="147" t="str">
        <f>美加线!F35</f>
        <v>8:00 THU</v>
      </c>
      <c r="G52" s="147" t="str">
        <f>美加线!G35</f>
        <v>6:00 FRI</v>
      </c>
      <c r="H52" s="31" t="str">
        <f>美加线!H35</f>
        <v>CCNI ANDES 2E</v>
      </c>
      <c r="I52" s="147">
        <f>美加线!I35</f>
        <v>43631</v>
      </c>
      <c r="J52" s="54">
        <f>I52+21</f>
        <v>43652</v>
      </c>
      <c r="K52" s="47">
        <f>J52-E52</f>
        <v>33</v>
      </c>
    </row>
    <row r="53" spans="1:18" x14ac:dyDescent="0.25">
      <c r="A53" s="33" t="str">
        <f>美加线!A36</f>
        <v>MSC MIRJA/ 地中海米茄</v>
      </c>
      <c r="B53" s="33" t="str">
        <f>美加线!B36</f>
        <v>FB924W</v>
      </c>
      <c r="C53" s="33">
        <f>美加线!C36</f>
        <v>9762338</v>
      </c>
      <c r="D53" s="62">
        <f>美加线!D36</f>
        <v>43624</v>
      </c>
      <c r="E53" s="62">
        <f>美加线!E36</f>
        <v>43626</v>
      </c>
      <c r="F53" s="147" t="str">
        <f>美加线!F36</f>
        <v>8:00 THU</v>
      </c>
      <c r="G53" s="147" t="str">
        <f>美加线!G36</f>
        <v>6:00 FRI</v>
      </c>
      <c r="H53" s="31" t="str">
        <f>美加线!H36</f>
        <v>Parsifal 11E</v>
      </c>
      <c r="I53" s="147">
        <f>美加线!I36</f>
        <v>43638</v>
      </c>
      <c r="J53" s="54">
        <f t="shared" ref="J53:J55" si="39">I53+21</f>
        <v>43659</v>
      </c>
      <c r="K53" s="47">
        <f t="shared" ref="K53:K55" si="40">J53-E53</f>
        <v>33</v>
      </c>
    </row>
    <row r="54" spans="1:18" x14ac:dyDescent="0.25">
      <c r="A54" s="33" t="str">
        <f>美加线!A37</f>
        <v>MSC ANNA /地中海安娜</v>
      </c>
      <c r="B54" s="33" t="str">
        <f>美加线!B37</f>
        <v>FB925W</v>
      </c>
      <c r="C54" s="33">
        <f>美加线!C37</f>
        <v>9777204</v>
      </c>
      <c r="D54" s="62">
        <f>美加线!D37</f>
        <v>43631</v>
      </c>
      <c r="E54" s="62">
        <f>美加线!E37</f>
        <v>43633</v>
      </c>
      <c r="F54" s="147" t="str">
        <f>美加线!F37</f>
        <v>8:00 THU</v>
      </c>
      <c r="G54" s="147" t="str">
        <f>美加线!G37</f>
        <v>6:00 FRI</v>
      </c>
      <c r="H54" s="31" t="str">
        <f>美加线!H37</f>
        <v>ZIM DJIBOUTI 66E</v>
      </c>
      <c r="I54" s="147">
        <f>美加线!I37</f>
        <v>43645</v>
      </c>
      <c r="J54" s="54">
        <f t="shared" si="39"/>
        <v>43666</v>
      </c>
      <c r="K54" s="47">
        <f t="shared" si="40"/>
        <v>33</v>
      </c>
    </row>
    <row r="55" spans="1:18" s="7" customFormat="1" x14ac:dyDescent="0.25">
      <c r="A55" s="33" t="str">
        <f>美加线!A38</f>
        <v>MANILA MAERSK/马尼拉马士基</v>
      </c>
      <c r="B55" s="33" t="str">
        <f>美加线!B38</f>
        <v>926W</v>
      </c>
      <c r="C55" s="33">
        <f>美加线!C38</f>
        <v>9780469</v>
      </c>
      <c r="D55" s="62">
        <f>美加线!D38</f>
        <v>43638</v>
      </c>
      <c r="E55" s="62">
        <f>美加线!E38</f>
        <v>43640</v>
      </c>
      <c r="F55" s="147" t="str">
        <f>美加线!F38</f>
        <v>8:00 THU</v>
      </c>
      <c r="G55" s="147" t="str">
        <f>美加线!G38</f>
        <v>6:00 FRI</v>
      </c>
      <c r="H55" s="31" t="str">
        <f>美加线!H38</f>
        <v>AMERICA 87E</v>
      </c>
      <c r="I55" s="147">
        <f>美加线!I38</f>
        <v>43652</v>
      </c>
      <c r="J55" s="54">
        <f t="shared" si="39"/>
        <v>43673</v>
      </c>
      <c r="K55" s="47">
        <f t="shared" si="40"/>
        <v>33</v>
      </c>
      <c r="L55" s="46"/>
      <c r="M55" s="46"/>
      <c r="N55" s="46"/>
      <c r="O55" s="46"/>
      <c r="P55" s="46"/>
      <c r="Q55" s="46"/>
      <c r="R55" s="46"/>
    </row>
    <row r="56" spans="1:18" ht="15" customHeight="1" x14ac:dyDescent="0.25">
      <c r="A56" s="34"/>
      <c r="B56" s="34"/>
      <c r="C56" s="34"/>
      <c r="D56" s="63"/>
      <c r="E56" s="63"/>
      <c r="F56" s="63"/>
      <c r="G56" s="63"/>
      <c r="H56" s="46"/>
      <c r="I56" s="46"/>
      <c r="J56" s="46"/>
    </row>
    <row r="57" spans="1:18" x14ac:dyDescent="0.25">
      <c r="A57" s="5" t="str">
        <f>欧洲!A57</f>
        <v>大连地区联系机构：利胜地中海航运（上海）有限公司大连分公司</v>
      </c>
    </row>
    <row r="58" spans="1:18" x14ac:dyDescent="0.25">
      <c r="A58" s="5" t="str">
        <f>欧洲!A58</f>
        <v>地址:   大连市中山区中山路136号希望大厦1101房间</v>
      </c>
    </row>
    <row r="59" spans="1:18" x14ac:dyDescent="0.25">
      <c r="A59" s="5" t="str">
        <f>欧洲!A59</f>
        <v>公司网址：www.msc.com 销售热线：88007538/88007505/88007515 联系人:Zorro Chen/Lydia Bi/Crystal Li</v>
      </c>
    </row>
    <row r="60" spans="1:18" x14ac:dyDescent="0.25">
      <c r="A60" s="18" t="str">
        <f>欧洲!A60</f>
        <v>The above schedule is for reference only and subject to changes with/without prior notice.</v>
      </c>
    </row>
    <row r="61" spans="1:18" x14ac:dyDescent="0.25">
      <c r="A61" s="16" t="str">
        <f>欧洲!A61</f>
        <v>1. 上表之船期仅作为为普通船期公布之用途，不构成任何要约或承诺、不构成运输合同或服务合同的内容；</v>
      </c>
    </row>
    <row r="62" spans="1:18" x14ac:dyDescent="0.25">
      <c r="A62" s="16" t="str">
        <f>欧洲!A62</f>
        <v>2. 上表中之转运时间、转运港口、开船时间、航线安排仅供参考，不构成任何要约或承诺，不构成运输合同或服务合同的内容；</v>
      </c>
    </row>
    <row r="63" spans="1:18" x14ac:dyDescent="0.25">
      <c r="A63" s="16" t="str">
        <f>欧洲!A63</f>
        <v>3. 我司有权对本表内容进行更新、修改及解释。</v>
      </c>
    </row>
  </sheetData>
  <mergeCells count="36">
    <mergeCell ref="I41:I42"/>
    <mergeCell ref="A41:A42"/>
    <mergeCell ref="B41:B42"/>
    <mergeCell ref="C41:C42"/>
    <mergeCell ref="D41:G41"/>
    <mergeCell ref="H41:H42"/>
    <mergeCell ref="I32:I33"/>
    <mergeCell ref="A32:A33"/>
    <mergeCell ref="B32:B33"/>
    <mergeCell ref="C32:C33"/>
    <mergeCell ref="H32:H33"/>
    <mergeCell ref="D32:G32"/>
    <mergeCell ref="I15:I16"/>
    <mergeCell ref="A23:A24"/>
    <mergeCell ref="B23:B24"/>
    <mergeCell ref="C23:C24"/>
    <mergeCell ref="H23:H24"/>
    <mergeCell ref="I23:I24"/>
    <mergeCell ref="A15:A16"/>
    <mergeCell ref="B15:B16"/>
    <mergeCell ref="C15:C16"/>
    <mergeCell ref="H15:H16"/>
    <mergeCell ref="D15:G15"/>
    <mergeCell ref="D23:G23"/>
    <mergeCell ref="A7:A8"/>
    <mergeCell ref="B7:B8"/>
    <mergeCell ref="C7:C8"/>
    <mergeCell ref="H7:H8"/>
    <mergeCell ref="I7:I8"/>
    <mergeCell ref="D7:G7"/>
    <mergeCell ref="I50:I51"/>
    <mergeCell ref="A50:A51"/>
    <mergeCell ref="B50:B51"/>
    <mergeCell ref="C50:C51"/>
    <mergeCell ref="D50:G50"/>
    <mergeCell ref="H50:H51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L34 L35:L38" formula="1"/>
    <ignoredError sqref="L25:O27 K43:K4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opLeftCell="A7" workbookViewId="0">
      <selection activeCell="G33" sqref="G33"/>
    </sheetView>
  </sheetViews>
  <sheetFormatPr defaultRowHeight="13.8" x14ac:dyDescent="0.25"/>
  <cols>
    <col min="1" max="1" width="30.6640625" customWidth="1"/>
    <col min="2" max="2" width="7.33203125" bestFit="1" customWidth="1"/>
    <col min="4" max="7" width="11.6640625" style="44" bestFit="1" customWidth="1"/>
    <col min="8" max="8" width="29" style="44" bestFit="1" customWidth="1"/>
    <col min="9" max="13" width="11.6640625" style="44" bestFit="1" customWidth="1"/>
  </cols>
  <sheetData>
    <row r="1" spans="1:15" ht="14.4" customHeight="1" x14ac:dyDescent="0.25">
      <c r="A1" s="1"/>
    </row>
    <row r="2" spans="1:15" ht="14.4" customHeight="1" x14ac:dyDescent="0.25"/>
    <row r="5" spans="1:15" ht="15" customHeight="1" x14ac:dyDescent="0.25"/>
    <row r="6" spans="1:15" ht="23.4" thickBot="1" x14ac:dyDescent="0.5">
      <c r="A6" s="11" t="s">
        <v>18</v>
      </c>
    </row>
    <row r="7" spans="1:15" ht="14.4" customHeight="1" x14ac:dyDescent="0.25">
      <c r="A7" s="175" t="s">
        <v>5</v>
      </c>
      <c r="B7" s="177" t="s">
        <v>0</v>
      </c>
      <c r="C7" s="177" t="s">
        <v>7</v>
      </c>
      <c r="D7" s="189" t="s">
        <v>3</v>
      </c>
      <c r="E7" s="192"/>
      <c r="F7" s="192"/>
      <c r="G7" s="193"/>
      <c r="H7" s="173" t="s">
        <v>8</v>
      </c>
      <c r="I7" s="173" t="s">
        <v>94</v>
      </c>
      <c r="J7" s="105" t="s">
        <v>85</v>
      </c>
      <c r="K7" s="105" t="s">
        <v>74</v>
      </c>
      <c r="L7" s="106" t="s">
        <v>73</v>
      </c>
      <c r="M7" s="47" t="s">
        <v>128</v>
      </c>
      <c r="N7" s="40" t="s">
        <v>74</v>
      </c>
      <c r="O7" s="40" t="s">
        <v>73</v>
      </c>
    </row>
    <row r="8" spans="1:15" x14ac:dyDescent="0.25">
      <c r="A8" s="176"/>
      <c r="B8" s="178"/>
      <c r="C8" s="178"/>
      <c r="D8" s="107" t="s">
        <v>1</v>
      </c>
      <c r="E8" s="107" t="s">
        <v>2</v>
      </c>
      <c r="F8" s="107" t="s">
        <v>110</v>
      </c>
      <c r="G8" s="107" t="s">
        <v>4</v>
      </c>
      <c r="H8" s="174"/>
      <c r="I8" s="174"/>
      <c r="J8" s="109" t="s">
        <v>1</v>
      </c>
      <c r="K8" s="109" t="s">
        <v>1</v>
      </c>
      <c r="L8" s="110" t="s">
        <v>1</v>
      </c>
      <c r="M8" s="47"/>
      <c r="N8" s="40"/>
      <c r="O8" s="40"/>
    </row>
    <row r="9" spans="1:15" x14ac:dyDescent="0.25">
      <c r="A9" s="32" t="str">
        <f>欧洲!A9</f>
        <v>MSC ERICA /地中海艾丽卡</v>
      </c>
      <c r="B9" s="32" t="str">
        <f>欧洲!B9</f>
        <v>FB923W</v>
      </c>
      <c r="C9" s="32">
        <f>欧洲!C9</f>
        <v>9755191</v>
      </c>
      <c r="D9" s="48">
        <f>欧洲!D9</f>
        <v>43617</v>
      </c>
      <c r="E9" s="48">
        <f>欧洲!E9</f>
        <v>43619</v>
      </c>
      <c r="F9" s="145" t="str">
        <f>欧洲!F9</f>
        <v>8:00 THU</v>
      </c>
      <c r="G9" s="145" t="str">
        <f>欧洲!G9</f>
        <v>6:00 FRI</v>
      </c>
      <c r="H9" s="147" t="s">
        <v>251</v>
      </c>
      <c r="I9" s="147">
        <v>43632</v>
      </c>
      <c r="J9" s="147">
        <f>I9+19</f>
        <v>43651</v>
      </c>
      <c r="K9" s="147">
        <f>J9+5</f>
        <v>43656</v>
      </c>
      <c r="L9" s="54">
        <f>K9+3</f>
        <v>43659</v>
      </c>
      <c r="M9" s="47">
        <f>J9-E9</f>
        <v>32</v>
      </c>
      <c r="N9" s="40">
        <f>K9-E9</f>
        <v>37</v>
      </c>
      <c r="O9" s="40">
        <f>L9-E9</f>
        <v>40</v>
      </c>
    </row>
    <row r="10" spans="1:15" x14ac:dyDescent="0.25">
      <c r="A10" s="32" t="str">
        <f>欧洲!A10</f>
        <v>MSC MIRJA/ 地中海米茄</v>
      </c>
      <c r="B10" s="32" t="str">
        <f>欧洲!B10</f>
        <v>FB924W</v>
      </c>
      <c r="C10" s="32">
        <f>欧洲!C10</f>
        <v>9762338</v>
      </c>
      <c r="D10" s="48">
        <f>欧洲!D10</f>
        <v>43624</v>
      </c>
      <c r="E10" s="48">
        <f>欧洲!E10</f>
        <v>43626</v>
      </c>
      <c r="F10" s="145" t="str">
        <f>欧洲!F10</f>
        <v>8:00 THU</v>
      </c>
      <c r="G10" s="145" t="str">
        <f>欧洲!G10</f>
        <v>6:00 FRI</v>
      </c>
      <c r="H10" s="147" t="s">
        <v>252</v>
      </c>
      <c r="I10" s="147">
        <f>I9+7</f>
        <v>43639</v>
      </c>
      <c r="J10" s="147">
        <f t="shared" ref="J10:J12" si="0">I10+19</f>
        <v>43658</v>
      </c>
      <c r="K10" s="147">
        <f t="shared" ref="K10:K12" si="1">J10+5</f>
        <v>43663</v>
      </c>
      <c r="L10" s="54">
        <f t="shared" ref="L10:L12" si="2">K10+3</f>
        <v>43666</v>
      </c>
      <c r="M10" s="47">
        <f t="shared" ref="M10:M12" si="3">J10-E10</f>
        <v>32</v>
      </c>
      <c r="N10" s="40">
        <f t="shared" ref="N10:N12" si="4">K10-E10</f>
        <v>37</v>
      </c>
      <c r="O10" s="40">
        <f t="shared" ref="O10:O12" si="5">L10-E10</f>
        <v>40</v>
      </c>
    </row>
    <row r="11" spans="1:15" x14ac:dyDescent="0.25">
      <c r="A11" s="32" t="str">
        <f>欧洲!A11</f>
        <v>MSC ANNA /地中海安娜</v>
      </c>
      <c r="B11" s="32" t="str">
        <f>欧洲!B11</f>
        <v>FB925W</v>
      </c>
      <c r="C11" s="32">
        <f>欧洲!C11</f>
        <v>9777204</v>
      </c>
      <c r="D11" s="48">
        <f>欧洲!D11</f>
        <v>43631</v>
      </c>
      <c r="E11" s="48">
        <f>欧洲!E11</f>
        <v>43633</v>
      </c>
      <c r="F11" s="145" t="str">
        <f>欧洲!F11</f>
        <v>8:00 THU</v>
      </c>
      <c r="G11" s="145" t="str">
        <f>欧洲!G11</f>
        <v>6:00 FRI</v>
      </c>
      <c r="H11" s="55" t="s">
        <v>253</v>
      </c>
      <c r="I11" s="147">
        <f t="shared" ref="I11:I12" si="6">I10+7</f>
        <v>43646</v>
      </c>
      <c r="J11" s="147">
        <f t="shared" si="0"/>
        <v>43665</v>
      </c>
      <c r="K11" s="147">
        <f t="shared" si="1"/>
        <v>43670</v>
      </c>
      <c r="L11" s="54">
        <f t="shared" si="2"/>
        <v>43673</v>
      </c>
      <c r="M11" s="47">
        <f t="shared" si="3"/>
        <v>32</v>
      </c>
      <c r="N11" s="40">
        <f t="shared" si="4"/>
        <v>37</v>
      </c>
      <c r="O11" s="40">
        <f t="shared" si="5"/>
        <v>40</v>
      </c>
    </row>
    <row r="12" spans="1:15" x14ac:dyDescent="0.25">
      <c r="A12" s="32" t="str">
        <f>欧洲!A12</f>
        <v>MANILA MAERSK/马尼拉马士基</v>
      </c>
      <c r="B12" s="32" t="str">
        <f>欧洲!B12</f>
        <v>926W</v>
      </c>
      <c r="C12" s="32">
        <f>欧洲!C12</f>
        <v>9780469</v>
      </c>
      <c r="D12" s="48">
        <f>欧洲!D12</f>
        <v>43638</v>
      </c>
      <c r="E12" s="48">
        <f>欧洲!E12</f>
        <v>43640</v>
      </c>
      <c r="F12" s="145" t="str">
        <f>欧洲!F12</f>
        <v>8:00 THU</v>
      </c>
      <c r="G12" s="145" t="str">
        <f>欧洲!G12</f>
        <v>6:00 FRI</v>
      </c>
      <c r="H12" s="55" t="s">
        <v>254</v>
      </c>
      <c r="I12" s="147">
        <f t="shared" si="6"/>
        <v>43653</v>
      </c>
      <c r="J12" s="147">
        <f t="shared" si="0"/>
        <v>43672</v>
      </c>
      <c r="K12" s="147">
        <f t="shared" si="1"/>
        <v>43677</v>
      </c>
      <c r="L12" s="54">
        <f t="shared" si="2"/>
        <v>43680</v>
      </c>
      <c r="M12" s="47">
        <f t="shared" si="3"/>
        <v>32</v>
      </c>
      <c r="N12" s="40">
        <f t="shared" si="4"/>
        <v>37</v>
      </c>
      <c r="O12" s="40">
        <f t="shared" si="5"/>
        <v>40</v>
      </c>
    </row>
    <row r="13" spans="1:15" x14ac:dyDescent="0.25">
      <c r="A13" s="91"/>
      <c r="B13" s="91"/>
      <c r="C13" s="91"/>
      <c r="D13" s="57"/>
      <c r="E13" s="57"/>
      <c r="F13" s="57"/>
      <c r="G13" s="57"/>
      <c r="H13" s="63"/>
      <c r="I13" s="63"/>
      <c r="J13" s="63"/>
      <c r="K13" s="63"/>
      <c r="L13" s="63"/>
      <c r="M13" s="51"/>
      <c r="N13" s="40"/>
      <c r="O13" s="40"/>
    </row>
    <row r="14" spans="1:15" ht="23.4" thickBot="1" x14ac:dyDescent="0.5">
      <c r="A14" s="11" t="s">
        <v>109</v>
      </c>
      <c r="L14" s="57"/>
      <c r="M14" s="57"/>
    </row>
    <row r="15" spans="1:15" ht="14.4" customHeight="1" x14ac:dyDescent="0.25">
      <c r="A15" s="175" t="s">
        <v>5</v>
      </c>
      <c r="B15" s="177" t="s">
        <v>0</v>
      </c>
      <c r="C15" s="177" t="s">
        <v>7</v>
      </c>
      <c r="D15" s="189" t="s">
        <v>3</v>
      </c>
      <c r="E15" s="192"/>
      <c r="F15" s="192"/>
      <c r="G15" s="193"/>
      <c r="H15" s="173" t="s">
        <v>8</v>
      </c>
      <c r="I15" s="173" t="s">
        <v>94</v>
      </c>
      <c r="J15" s="115" t="s">
        <v>54</v>
      </c>
      <c r="K15" s="47" t="s">
        <v>54</v>
      </c>
    </row>
    <row r="16" spans="1:15" x14ac:dyDescent="0.25">
      <c r="A16" s="176"/>
      <c r="B16" s="178"/>
      <c r="C16" s="178"/>
      <c r="D16" s="107" t="s">
        <v>1</v>
      </c>
      <c r="E16" s="107" t="s">
        <v>2</v>
      </c>
      <c r="F16" s="107" t="s">
        <v>110</v>
      </c>
      <c r="G16" s="107" t="s">
        <v>4</v>
      </c>
      <c r="H16" s="174"/>
      <c r="I16" s="174"/>
      <c r="J16" s="117" t="s">
        <v>1</v>
      </c>
      <c r="K16" s="47"/>
    </row>
    <row r="17" spans="1:13" x14ac:dyDescent="0.25">
      <c r="A17" s="32" t="str">
        <f>地中海!A9</f>
        <v>MAERSK HANGZHOU/马士基杭州</v>
      </c>
      <c r="B17" s="32" t="str">
        <f>地中海!B9</f>
        <v>922W</v>
      </c>
      <c r="C17" s="32">
        <f>地中海!C9</f>
        <v>9784300</v>
      </c>
      <c r="D17" s="48">
        <f>地中海!D9</f>
        <v>43617</v>
      </c>
      <c r="E17" s="48">
        <f>地中海!E9</f>
        <v>43618</v>
      </c>
      <c r="F17" s="145" t="str">
        <f>地中海!F9</f>
        <v>8:00 WED</v>
      </c>
      <c r="G17" s="145" t="str">
        <f>地中海!G9</f>
        <v>6:00 THU</v>
      </c>
      <c r="H17" s="146" t="s">
        <v>255</v>
      </c>
      <c r="I17" s="52">
        <v>43630</v>
      </c>
      <c r="J17" s="59">
        <f>I17+33</f>
        <v>43663</v>
      </c>
      <c r="K17" s="47">
        <f>J17-E17</f>
        <v>45</v>
      </c>
      <c r="L17" s="69"/>
      <c r="M17" s="69"/>
    </row>
    <row r="18" spans="1:13" x14ac:dyDescent="0.25">
      <c r="A18" s="32" t="str">
        <f>地中海!A10</f>
        <v>MSC GENOVA/地中海热那亚</v>
      </c>
      <c r="B18" s="32" t="str">
        <f>地中海!B10</f>
        <v>QX923W</v>
      </c>
      <c r="C18" s="32">
        <f>地中海!C10</f>
        <v>9461386</v>
      </c>
      <c r="D18" s="48">
        <f>地中海!D10</f>
        <v>43624</v>
      </c>
      <c r="E18" s="48">
        <f>地中海!E10</f>
        <v>43625</v>
      </c>
      <c r="F18" s="145" t="str">
        <f>地中海!F10</f>
        <v>8:00 WED</v>
      </c>
      <c r="G18" s="145" t="str">
        <f>地中海!G10</f>
        <v>6:00 THU</v>
      </c>
      <c r="H18" s="146" t="s">
        <v>256</v>
      </c>
      <c r="I18" s="52">
        <f>I17+7</f>
        <v>43637</v>
      </c>
      <c r="J18" s="59">
        <f t="shared" ref="J18:J21" si="7">I18+33</f>
        <v>43670</v>
      </c>
      <c r="K18" s="47">
        <f t="shared" ref="K18:K20" si="8">J18-E18</f>
        <v>45</v>
      </c>
      <c r="L18" s="69"/>
      <c r="M18" s="69"/>
    </row>
    <row r="19" spans="1:13" x14ac:dyDescent="0.25">
      <c r="A19" s="32" t="str">
        <f>地中海!A11</f>
        <v>MAERSK HAMBURG/ 马士基汉堡</v>
      </c>
      <c r="B19" s="32" t="str">
        <f>地中海!B11</f>
        <v>924W</v>
      </c>
      <c r="C19" s="32">
        <f>地中海!C11</f>
        <v>9784312</v>
      </c>
      <c r="D19" s="48">
        <f>地中海!D11</f>
        <v>43631</v>
      </c>
      <c r="E19" s="48">
        <f>地中海!E11</f>
        <v>43632</v>
      </c>
      <c r="F19" s="145" t="str">
        <f>地中海!F11</f>
        <v>8:00 WED</v>
      </c>
      <c r="G19" s="145" t="str">
        <f>地中海!G11</f>
        <v>6:00 THU</v>
      </c>
      <c r="H19" s="146" t="s">
        <v>257</v>
      </c>
      <c r="I19" s="52">
        <f t="shared" ref="I19:I21" si="9">I18+7</f>
        <v>43644</v>
      </c>
      <c r="J19" s="59">
        <f t="shared" si="7"/>
        <v>43677</v>
      </c>
      <c r="K19" s="47">
        <f t="shared" si="8"/>
        <v>45</v>
      </c>
      <c r="L19" s="69"/>
      <c r="M19" s="69"/>
    </row>
    <row r="20" spans="1:13" x14ac:dyDescent="0.25">
      <c r="A20" s="32" t="str">
        <f>地中海!A12</f>
        <v>MAERSK HAVANA/马士基哈瓦那</v>
      </c>
      <c r="B20" s="32" t="str">
        <f>地中海!B12</f>
        <v>925W</v>
      </c>
      <c r="C20" s="32">
        <f>地中海!C12</f>
        <v>9784336</v>
      </c>
      <c r="D20" s="48">
        <f>地中海!D12</f>
        <v>43638</v>
      </c>
      <c r="E20" s="48">
        <f>地中海!E12</f>
        <v>43639</v>
      </c>
      <c r="F20" s="145" t="str">
        <f>地中海!F12</f>
        <v>8:00 WED</v>
      </c>
      <c r="G20" s="145" t="str">
        <f>地中海!G12</f>
        <v>6:00 THU</v>
      </c>
      <c r="H20" s="146" t="s">
        <v>155</v>
      </c>
      <c r="I20" s="52">
        <f t="shared" si="9"/>
        <v>43651</v>
      </c>
      <c r="J20" s="59">
        <f t="shared" si="7"/>
        <v>43684</v>
      </c>
      <c r="K20" s="47">
        <f t="shared" si="8"/>
        <v>45</v>
      </c>
      <c r="L20" s="69"/>
      <c r="M20" s="69"/>
    </row>
    <row r="21" spans="1:13" x14ac:dyDescent="0.25">
      <c r="A21" s="143" t="str">
        <f>地中海!A13</f>
        <v>MAERSK HERRERA/马士基何瑞娜</v>
      </c>
      <c r="B21" s="143" t="str">
        <f>地中海!B13</f>
        <v>926W</v>
      </c>
      <c r="C21" s="143">
        <f>地中海!C13</f>
        <v>9784324</v>
      </c>
      <c r="D21" s="145">
        <f>地中海!D13</f>
        <v>43645</v>
      </c>
      <c r="E21" s="145">
        <f>地中海!E13</f>
        <v>43646</v>
      </c>
      <c r="F21" s="145" t="str">
        <f>地中海!F13</f>
        <v>8:00 WED</v>
      </c>
      <c r="G21" s="145" t="str">
        <f>地中海!G13</f>
        <v>6:00 THU</v>
      </c>
      <c r="H21" s="146" t="s">
        <v>258</v>
      </c>
      <c r="I21" s="146">
        <f t="shared" si="9"/>
        <v>43658</v>
      </c>
      <c r="J21" s="59">
        <f t="shared" si="7"/>
        <v>43691</v>
      </c>
      <c r="K21" s="47"/>
      <c r="L21" s="69"/>
      <c r="M21" s="69"/>
    </row>
    <row r="22" spans="1:13" x14ac:dyDescent="0.25">
      <c r="A22" s="91"/>
      <c r="B22" s="91"/>
      <c r="C22" s="91"/>
      <c r="D22" s="57"/>
      <c r="E22" s="57"/>
      <c r="F22" s="57"/>
      <c r="G22" s="57"/>
      <c r="H22" s="46"/>
      <c r="I22" s="46"/>
      <c r="J22" s="46"/>
      <c r="K22" s="47"/>
      <c r="L22" s="69"/>
      <c r="M22" s="69"/>
    </row>
    <row r="23" spans="1:13" s="5" customFormat="1" ht="12.6" customHeight="1" x14ac:dyDescent="0.2">
      <c r="A23" s="5" t="str">
        <f>欧洲!A57</f>
        <v>大连地区联系机构：利胜地中海航运（上海）有限公司大连分公司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s="5" customFormat="1" ht="11.4" x14ac:dyDescent="0.2">
      <c r="A24" s="5" t="str">
        <f>欧洲!A58</f>
        <v>地址:   大连市中山区中山路136号希望大厦1101房间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s="5" customFormat="1" ht="11.4" x14ac:dyDescent="0.2">
      <c r="A25" s="5" t="str">
        <f>欧洲!A59</f>
        <v>公司网址：www.msc.com 销售热线：88007538/88007505/88007515 联系人:Zorro Chen/Lydia Bi/Crystal Li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s="5" customFormat="1" ht="12" x14ac:dyDescent="0.25">
      <c r="A26" s="19" t="str">
        <f>欧洲!A60</f>
        <v>The above schedule is for reference only and subject to changes with/without prior notice.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s="16" customFormat="1" ht="11.4" x14ac:dyDescent="0.2">
      <c r="A27" s="16" t="str">
        <f>欧洲!A61</f>
        <v>1. 上表之船期仅作为为普通船期公布之用途，不构成任何要约或承诺、不构成运输合同或服务合同的内容；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s="16" customFormat="1" ht="11.4" x14ac:dyDescent="0.2">
      <c r="A28" s="16" t="str">
        <f>欧洲!A62</f>
        <v>2. 上表中之转运时间、转运港口、开船时间、航线安排仅供参考，不构成任何要约或承诺，不构成运输合同或服务合同的内容；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6" customFormat="1" ht="11.4" x14ac:dyDescent="0.2">
      <c r="A29" s="16" t="str">
        <f>欧洲!A63</f>
        <v>3. 我司有权对本表内容进行更新、修改及解释。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</row>
  </sheetData>
  <mergeCells count="12">
    <mergeCell ref="I15:I16"/>
    <mergeCell ref="A15:A16"/>
    <mergeCell ref="B15:B16"/>
    <mergeCell ref="C15:C16"/>
    <mergeCell ref="H15:H16"/>
    <mergeCell ref="D15:G15"/>
    <mergeCell ref="A7:A8"/>
    <mergeCell ref="B7:B8"/>
    <mergeCell ref="C7:C8"/>
    <mergeCell ref="H7:H8"/>
    <mergeCell ref="I7:I8"/>
    <mergeCell ref="D7:G7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M9:O12 K17:K2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8"/>
  <sheetViews>
    <sheetView topLeftCell="E1" workbookViewId="0">
      <selection activeCell="O18" sqref="O17:P18"/>
    </sheetView>
  </sheetViews>
  <sheetFormatPr defaultRowHeight="13.8" x14ac:dyDescent="0.25"/>
  <cols>
    <col min="1" max="1" width="32.33203125" customWidth="1"/>
    <col min="2" max="2" width="7.33203125" bestFit="1" customWidth="1"/>
    <col min="4" max="5" width="11.6640625" style="44" bestFit="1" customWidth="1"/>
    <col min="6" max="6" width="10.33203125" style="44" customWidth="1"/>
    <col min="7" max="7" width="8.88671875" style="44"/>
    <col min="8" max="8" width="28.109375" style="44" bestFit="1" customWidth="1"/>
    <col min="9" max="9" width="14.77734375" style="44" bestFit="1" customWidth="1"/>
    <col min="10" max="11" width="11.6640625" style="44" bestFit="1" customWidth="1"/>
    <col min="12" max="12" width="12.109375" style="44" bestFit="1" customWidth="1"/>
    <col min="13" max="13" width="11.77734375" style="44" customWidth="1"/>
    <col min="14" max="14" width="16.44140625" style="44" bestFit="1" customWidth="1"/>
    <col min="15" max="15" width="15.44140625" style="44" bestFit="1" customWidth="1"/>
    <col min="16" max="21" width="11.6640625" style="44" bestFit="1" customWidth="1"/>
  </cols>
  <sheetData>
    <row r="1" spans="1:33" ht="14.4" customHeight="1" x14ac:dyDescent="0.25">
      <c r="A1" s="1"/>
    </row>
    <row r="2" spans="1:33" ht="14.4" customHeight="1" x14ac:dyDescent="0.25"/>
    <row r="6" spans="1:33" ht="23.4" thickBot="1" x14ac:dyDescent="0.5">
      <c r="A6" s="11" t="s">
        <v>21</v>
      </c>
    </row>
    <row r="7" spans="1:33" ht="14.4" customHeight="1" x14ac:dyDescent="0.25">
      <c r="A7" s="175" t="s">
        <v>5</v>
      </c>
      <c r="B7" s="177" t="s">
        <v>0</v>
      </c>
      <c r="C7" s="177" t="s">
        <v>7</v>
      </c>
      <c r="D7" s="189" t="s">
        <v>3</v>
      </c>
      <c r="E7" s="192"/>
      <c r="F7" s="192"/>
      <c r="G7" s="193"/>
      <c r="H7" s="173" t="s">
        <v>8</v>
      </c>
      <c r="I7" s="173" t="s">
        <v>95</v>
      </c>
      <c r="J7" s="105" t="s">
        <v>57</v>
      </c>
      <c r="K7" s="113" t="s">
        <v>58</v>
      </c>
      <c r="L7" s="113" t="s">
        <v>113</v>
      </c>
      <c r="M7" s="113" t="s">
        <v>60</v>
      </c>
      <c r="N7" s="113" t="s">
        <v>63</v>
      </c>
      <c r="O7" s="113" t="s">
        <v>61</v>
      </c>
      <c r="P7" s="106" t="s">
        <v>92</v>
      </c>
      <c r="Q7" s="47" t="s">
        <v>57</v>
      </c>
      <c r="R7" s="47" t="s">
        <v>58</v>
      </c>
      <c r="S7" s="47" t="s">
        <v>59</v>
      </c>
      <c r="T7" s="47" t="s">
        <v>113</v>
      </c>
      <c r="U7" s="47" t="s">
        <v>60</v>
      </c>
      <c r="V7" s="40" t="s">
        <v>63</v>
      </c>
      <c r="W7" s="40" t="s">
        <v>61</v>
      </c>
      <c r="X7" s="40" t="s">
        <v>92</v>
      </c>
      <c r="Y7" s="40"/>
      <c r="Z7" s="40"/>
      <c r="AA7" s="40"/>
      <c r="AB7" s="40"/>
      <c r="AC7" s="40"/>
      <c r="AD7" s="40"/>
      <c r="AE7" s="40"/>
      <c r="AF7" s="40"/>
    </row>
    <row r="8" spans="1:33" x14ac:dyDescent="0.25">
      <c r="A8" s="176"/>
      <c r="B8" s="178"/>
      <c r="C8" s="178"/>
      <c r="D8" s="107" t="s">
        <v>1</v>
      </c>
      <c r="E8" s="107" t="s">
        <v>2</v>
      </c>
      <c r="F8" s="107" t="s">
        <v>110</v>
      </c>
      <c r="G8" s="107" t="s">
        <v>4</v>
      </c>
      <c r="H8" s="174"/>
      <c r="I8" s="174"/>
      <c r="J8" s="109" t="s">
        <v>1</v>
      </c>
      <c r="K8" s="107" t="s">
        <v>1</v>
      </c>
      <c r="L8" s="107" t="s">
        <v>1</v>
      </c>
      <c r="M8" s="107" t="s">
        <v>1</v>
      </c>
      <c r="N8" s="107" t="s">
        <v>1</v>
      </c>
      <c r="O8" s="107" t="s">
        <v>1</v>
      </c>
      <c r="P8" s="110" t="s">
        <v>1</v>
      </c>
      <c r="Q8" s="47"/>
      <c r="R8" s="47"/>
      <c r="S8" s="47"/>
      <c r="T8" s="47"/>
      <c r="U8" s="47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3" x14ac:dyDescent="0.25">
      <c r="A9" s="32" t="str">
        <f>地中海!A9</f>
        <v>MAERSK HANGZHOU/马士基杭州</v>
      </c>
      <c r="B9" s="32" t="str">
        <f>地中海!B9</f>
        <v>922W</v>
      </c>
      <c r="C9" s="32">
        <f>地中海!C9</f>
        <v>9784300</v>
      </c>
      <c r="D9" s="48">
        <f>地中海!D9</f>
        <v>43617</v>
      </c>
      <c r="E9" s="48">
        <f>地中海!E9</f>
        <v>43618</v>
      </c>
      <c r="F9" s="145" t="str">
        <f>地中海!F9</f>
        <v>8:00 WED</v>
      </c>
      <c r="G9" s="145" t="str">
        <f>地中海!G9</f>
        <v>6:00 THU</v>
      </c>
      <c r="H9" s="146" t="s">
        <v>259</v>
      </c>
      <c r="I9" s="52">
        <v>43635</v>
      </c>
      <c r="J9" s="52">
        <f>I9+7</f>
        <v>43642</v>
      </c>
      <c r="K9" s="52">
        <f>J9+4</f>
        <v>43646</v>
      </c>
      <c r="L9" s="52">
        <f>K9+4</f>
        <v>43650</v>
      </c>
      <c r="M9" s="52">
        <f>L9+5</f>
        <v>43655</v>
      </c>
      <c r="N9" s="52">
        <f>M9+1</f>
        <v>43656</v>
      </c>
      <c r="O9" s="52">
        <f>N9+2</f>
        <v>43658</v>
      </c>
      <c r="P9" s="59">
        <f>O9+2</f>
        <v>43660</v>
      </c>
      <c r="Q9" s="47">
        <f>J9-E9</f>
        <v>24</v>
      </c>
      <c r="R9" s="47">
        <f>K9-E9</f>
        <v>28</v>
      </c>
      <c r="S9" s="47" t="e">
        <f>#REF!-E9</f>
        <v>#REF!</v>
      </c>
      <c r="T9" s="47">
        <f>L9-E9</f>
        <v>32</v>
      </c>
      <c r="U9" s="47">
        <f>M9-E9</f>
        <v>37</v>
      </c>
      <c r="V9" s="40">
        <f>N9-E9</f>
        <v>38</v>
      </c>
      <c r="W9" s="40">
        <f>O9-E9</f>
        <v>40</v>
      </c>
      <c r="X9" s="40">
        <f>P9-E9</f>
        <v>42</v>
      </c>
      <c r="Y9" s="40"/>
      <c r="Z9" s="40"/>
      <c r="AA9" s="40"/>
      <c r="AB9" s="40"/>
      <c r="AC9" s="40"/>
      <c r="AD9" s="40"/>
      <c r="AE9" s="40"/>
      <c r="AF9" s="40"/>
    </row>
    <row r="10" spans="1:33" x14ac:dyDescent="0.25">
      <c r="A10" s="32" t="str">
        <f>地中海!A10</f>
        <v>MSC GENOVA/地中海热那亚</v>
      </c>
      <c r="B10" s="32" t="str">
        <f>地中海!B10</f>
        <v>QX923W</v>
      </c>
      <c r="C10" s="32">
        <f>地中海!C10</f>
        <v>9461386</v>
      </c>
      <c r="D10" s="48">
        <f>地中海!D10</f>
        <v>43624</v>
      </c>
      <c r="E10" s="48">
        <f>地中海!E10</f>
        <v>43625</v>
      </c>
      <c r="F10" s="145" t="str">
        <f>地中海!F10</f>
        <v>8:00 WED</v>
      </c>
      <c r="G10" s="145" t="str">
        <f>地中海!G10</f>
        <v>6:00 THU</v>
      </c>
      <c r="H10" s="80" t="s">
        <v>260</v>
      </c>
      <c r="I10" s="80">
        <f>I9+7</f>
        <v>43642</v>
      </c>
      <c r="J10" s="80">
        <f t="shared" ref="J10:J12" si="0">I10+7</f>
        <v>43649</v>
      </c>
      <c r="K10" s="80">
        <f t="shared" ref="K10:K12" si="1">J10+4</f>
        <v>43653</v>
      </c>
      <c r="L10" s="52">
        <f t="shared" ref="L10:L12" si="2">K10+4</f>
        <v>43657</v>
      </c>
      <c r="M10" s="80">
        <f t="shared" ref="M10:M12" si="3">L10+5</f>
        <v>43662</v>
      </c>
      <c r="N10" s="80">
        <f t="shared" ref="N10:N12" si="4">M10+1</f>
        <v>43663</v>
      </c>
      <c r="O10" s="80">
        <f t="shared" ref="O10:P12" si="5">N10+2</f>
        <v>43665</v>
      </c>
      <c r="P10" s="81">
        <f t="shared" si="5"/>
        <v>43667</v>
      </c>
      <c r="Q10" s="47">
        <f>J10-E10</f>
        <v>24</v>
      </c>
      <c r="R10" s="47">
        <f>K10-E10</f>
        <v>28</v>
      </c>
      <c r="S10" s="47" t="e">
        <f>#REF!-E10</f>
        <v>#REF!</v>
      </c>
      <c r="T10" s="47">
        <f>L10-E10</f>
        <v>32</v>
      </c>
      <c r="U10" s="47">
        <f>M10-E10</f>
        <v>37</v>
      </c>
      <c r="V10" s="40">
        <f>N10-E10</f>
        <v>38</v>
      </c>
      <c r="W10" s="40">
        <f>O10-E10</f>
        <v>40</v>
      </c>
      <c r="X10" s="40">
        <f>P10-E10</f>
        <v>42</v>
      </c>
      <c r="Y10" s="40"/>
      <c r="Z10" s="40"/>
      <c r="AA10" s="40"/>
      <c r="AB10" s="40"/>
      <c r="AC10" s="40"/>
      <c r="AD10" s="40"/>
      <c r="AE10" s="40"/>
      <c r="AF10" s="40"/>
    </row>
    <row r="11" spans="1:33" x14ac:dyDescent="0.25">
      <c r="A11" s="32" t="str">
        <f>地中海!A11</f>
        <v>MAERSK HAMBURG/ 马士基汉堡</v>
      </c>
      <c r="B11" s="32" t="str">
        <f>地中海!B11</f>
        <v>924W</v>
      </c>
      <c r="C11" s="32">
        <f>地中海!C11</f>
        <v>9784312</v>
      </c>
      <c r="D11" s="48">
        <f>地中海!D11</f>
        <v>43631</v>
      </c>
      <c r="E11" s="48">
        <f>地中海!E11</f>
        <v>43632</v>
      </c>
      <c r="F11" s="145" t="str">
        <f>地中海!F11</f>
        <v>8:00 WED</v>
      </c>
      <c r="G11" s="145" t="str">
        <f>地中海!G11</f>
        <v>6:00 THU</v>
      </c>
      <c r="H11" s="146" t="s">
        <v>261</v>
      </c>
      <c r="I11" s="52">
        <f t="shared" ref="I11:I13" si="6">I10+7</f>
        <v>43649</v>
      </c>
      <c r="J11" s="52">
        <f t="shared" si="0"/>
        <v>43656</v>
      </c>
      <c r="K11" s="52">
        <f t="shared" si="1"/>
        <v>43660</v>
      </c>
      <c r="L11" s="52">
        <f t="shared" si="2"/>
        <v>43664</v>
      </c>
      <c r="M11" s="52">
        <f t="shared" si="3"/>
        <v>43669</v>
      </c>
      <c r="N11" s="52">
        <f t="shared" si="4"/>
        <v>43670</v>
      </c>
      <c r="O11" s="52">
        <f t="shared" si="5"/>
        <v>43672</v>
      </c>
      <c r="P11" s="59">
        <f t="shared" si="5"/>
        <v>43674</v>
      </c>
      <c r="Q11" s="47">
        <f>J11-E11</f>
        <v>24</v>
      </c>
      <c r="R11" s="47">
        <f>K11-E11</f>
        <v>28</v>
      </c>
      <c r="S11" s="47" t="e">
        <f>#REF!-E11</f>
        <v>#REF!</v>
      </c>
      <c r="T11" s="47">
        <f>L11-E11</f>
        <v>32</v>
      </c>
      <c r="U11" s="47">
        <f>M11-E11</f>
        <v>37</v>
      </c>
      <c r="V11" s="40">
        <f>N11-E11</f>
        <v>38</v>
      </c>
      <c r="W11" s="40">
        <f>O11-E11</f>
        <v>40</v>
      </c>
      <c r="X11" s="40">
        <f>P11-E11</f>
        <v>42</v>
      </c>
      <c r="Y11" s="40"/>
      <c r="Z11" s="40"/>
      <c r="AA11" s="40"/>
      <c r="AB11" s="40"/>
      <c r="AC11" s="40"/>
      <c r="AD11" s="40"/>
      <c r="AE11" s="40"/>
      <c r="AF11" s="40"/>
    </row>
    <row r="12" spans="1:33" x14ac:dyDescent="0.25">
      <c r="A12" s="32" t="str">
        <f>地中海!A12</f>
        <v>MAERSK HAVANA/马士基哈瓦那</v>
      </c>
      <c r="B12" s="32" t="str">
        <f>地中海!B12</f>
        <v>925W</v>
      </c>
      <c r="C12" s="32">
        <f>地中海!C12</f>
        <v>9784336</v>
      </c>
      <c r="D12" s="48">
        <f>地中海!D12</f>
        <v>43638</v>
      </c>
      <c r="E12" s="48">
        <f>地中海!E12</f>
        <v>43639</v>
      </c>
      <c r="F12" s="145" t="str">
        <f>地中海!F12</f>
        <v>8:00 WED</v>
      </c>
      <c r="G12" s="145" t="str">
        <f>地中海!G12</f>
        <v>6:00 THU</v>
      </c>
      <c r="H12" s="146" t="s">
        <v>262</v>
      </c>
      <c r="I12" s="52">
        <f t="shared" si="6"/>
        <v>43656</v>
      </c>
      <c r="J12" s="52">
        <f t="shared" si="0"/>
        <v>43663</v>
      </c>
      <c r="K12" s="52">
        <f t="shared" si="1"/>
        <v>43667</v>
      </c>
      <c r="L12" s="52">
        <f t="shared" si="2"/>
        <v>43671</v>
      </c>
      <c r="M12" s="52">
        <f t="shared" si="3"/>
        <v>43676</v>
      </c>
      <c r="N12" s="52">
        <f t="shared" si="4"/>
        <v>43677</v>
      </c>
      <c r="O12" s="52">
        <f t="shared" si="5"/>
        <v>43679</v>
      </c>
      <c r="P12" s="59">
        <f t="shared" si="5"/>
        <v>43681</v>
      </c>
      <c r="Q12" s="47">
        <f>J12-E12</f>
        <v>24</v>
      </c>
      <c r="R12" s="47">
        <f>K12-E12</f>
        <v>28</v>
      </c>
      <c r="S12" s="47" t="e">
        <f>#REF!-E12</f>
        <v>#REF!</v>
      </c>
      <c r="T12" s="47">
        <f>L12-E12</f>
        <v>32</v>
      </c>
      <c r="U12" s="47">
        <f>M12-E12</f>
        <v>37</v>
      </c>
      <c r="V12" s="40">
        <f>N12-E12</f>
        <v>38</v>
      </c>
      <c r="W12" s="40">
        <f>O12-E12</f>
        <v>40</v>
      </c>
      <c r="X12" s="40">
        <f>P12-E12</f>
        <v>42</v>
      </c>
      <c r="Y12" s="40"/>
      <c r="Z12" s="40"/>
      <c r="AA12" s="40"/>
      <c r="AB12" s="40"/>
      <c r="AC12" s="40"/>
      <c r="AD12" s="40"/>
      <c r="AE12" s="40"/>
      <c r="AF12" s="40"/>
    </row>
    <row r="13" spans="1:33" x14ac:dyDescent="0.25">
      <c r="A13" s="143" t="str">
        <f>地中海!A13</f>
        <v>MAERSK HERRERA/马士基何瑞娜</v>
      </c>
      <c r="B13" s="143" t="str">
        <f>地中海!B13</f>
        <v>926W</v>
      </c>
      <c r="C13" s="143">
        <f>地中海!C13</f>
        <v>9784324</v>
      </c>
      <c r="D13" s="145">
        <f>地中海!D13</f>
        <v>43645</v>
      </c>
      <c r="E13" s="145">
        <f>地中海!E13</f>
        <v>43646</v>
      </c>
      <c r="F13" s="145" t="str">
        <f>地中海!F13</f>
        <v>8:00 WED</v>
      </c>
      <c r="G13" s="145" t="str">
        <f>地中海!G13</f>
        <v>6:00 THU</v>
      </c>
      <c r="H13" s="146" t="s">
        <v>263</v>
      </c>
      <c r="I13" s="146">
        <f t="shared" si="6"/>
        <v>43663</v>
      </c>
      <c r="J13" s="146">
        <f t="shared" ref="J13" si="7">I13+7</f>
        <v>43670</v>
      </c>
      <c r="K13" s="146">
        <f t="shared" ref="K13" si="8">J13+4</f>
        <v>43674</v>
      </c>
      <c r="L13" s="146">
        <f t="shared" ref="L13" si="9">K13+4</f>
        <v>43678</v>
      </c>
      <c r="M13" s="146">
        <f t="shared" ref="M13" si="10">L13+5</f>
        <v>43683</v>
      </c>
      <c r="N13" s="146">
        <f t="shared" ref="N13" si="11">M13+1</f>
        <v>43684</v>
      </c>
      <c r="O13" s="146">
        <f t="shared" ref="O13" si="12">N13+2</f>
        <v>43686</v>
      </c>
      <c r="P13" s="59">
        <f t="shared" ref="P13" si="13">O13+2</f>
        <v>43688</v>
      </c>
      <c r="Q13" s="47"/>
      <c r="R13" s="47"/>
      <c r="S13" s="47"/>
      <c r="T13" s="47"/>
      <c r="U13" s="47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3" x14ac:dyDescent="0.25">
      <c r="A14" s="29"/>
      <c r="B14" s="29"/>
      <c r="C14" s="29"/>
      <c r="D14" s="57"/>
      <c r="E14" s="57"/>
      <c r="F14" s="57"/>
      <c r="G14" s="57"/>
      <c r="H14" s="64"/>
      <c r="I14" s="64"/>
      <c r="J14" s="64"/>
      <c r="K14" s="64"/>
      <c r="L14" s="64"/>
      <c r="M14" s="64"/>
      <c r="N14" s="64"/>
      <c r="O14" s="64"/>
      <c r="P14" s="64"/>
      <c r="Q14" s="47"/>
      <c r="R14" s="47"/>
      <c r="S14" s="47"/>
      <c r="T14" s="47"/>
      <c r="U14" s="4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3" ht="23.4" thickBot="1" x14ac:dyDescent="0.5">
      <c r="A15" s="11" t="s">
        <v>88</v>
      </c>
      <c r="I15" s="46"/>
      <c r="J15" s="57"/>
      <c r="K15" s="57"/>
      <c r="L15" s="57"/>
      <c r="M15" s="57"/>
      <c r="N15" s="57"/>
      <c r="O15" s="57"/>
      <c r="P15" s="5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4.4" customHeight="1" x14ac:dyDescent="0.25">
      <c r="A16" s="175" t="s">
        <v>5</v>
      </c>
      <c r="B16" s="177" t="s">
        <v>0</v>
      </c>
      <c r="C16" s="177" t="s">
        <v>7</v>
      </c>
      <c r="D16" s="189" t="s">
        <v>3</v>
      </c>
      <c r="E16" s="192"/>
      <c r="F16" s="192"/>
      <c r="G16" s="193"/>
      <c r="H16" s="173" t="s">
        <v>8</v>
      </c>
      <c r="I16" s="173" t="s">
        <v>95</v>
      </c>
      <c r="J16" s="105" t="s">
        <v>114</v>
      </c>
      <c r="K16" s="105" t="s">
        <v>115</v>
      </c>
      <c r="L16" s="105" t="s">
        <v>89</v>
      </c>
      <c r="M16" s="113" t="s">
        <v>91</v>
      </c>
      <c r="N16" s="113" t="s">
        <v>62</v>
      </c>
      <c r="O16" s="106" t="s">
        <v>90</v>
      </c>
      <c r="P16" s="47" t="s">
        <v>114</v>
      </c>
      <c r="Q16" s="47" t="s">
        <v>115</v>
      </c>
      <c r="R16" s="47" t="s">
        <v>89</v>
      </c>
      <c r="S16" s="47" t="s">
        <v>90</v>
      </c>
      <c r="T16" s="47" t="s">
        <v>91</v>
      </c>
      <c r="U16" s="47" t="s">
        <v>62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25">
      <c r="A17" s="176"/>
      <c r="B17" s="178"/>
      <c r="C17" s="178"/>
      <c r="D17" s="107" t="s">
        <v>1</v>
      </c>
      <c r="E17" s="107" t="s">
        <v>2</v>
      </c>
      <c r="F17" s="107" t="s">
        <v>110</v>
      </c>
      <c r="G17" s="107" t="s">
        <v>4</v>
      </c>
      <c r="H17" s="174"/>
      <c r="I17" s="174"/>
      <c r="J17" s="109" t="s">
        <v>1</v>
      </c>
      <c r="K17" s="109" t="s">
        <v>1</v>
      </c>
      <c r="L17" s="109" t="s">
        <v>1</v>
      </c>
      <c r="M17" s="107" t="s">
        <v>1</v>
      </c>
      <c r="N17" s="107" t="s">
        <v>1</v>
      </c>
      <c r="O17" s="110" t="s">
        <v>1</v>
      </c>
      <c r="P17" s="47"/>
      <c r="Q17" s="47"/>
      <c r="R17" s="47"/>
      <c r="S17" s="47"/>
      <c r="T17" s="47"/>
      <c r="U17" s="47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25">
      <c r="A18" s="32" t="str">
        <f>地中海!A9</f>
        <v>MAERSK HANGZHOU/马士基杭州</v>
      </c>
      <c r="B18" s="32" t="str">
        <f>地中海!B9</f>
        <v>922W</v>
      </c>
      <c r="C18" s="32">
        <f>地中海!C9</f>
        <v>9784300</v>
      </c>
      <c r="D18" s="48">
        <f>地中海!D9</f>
        <v>43617</v>
      </c>
      <c r="E18" s="48">
        <f>地中海!E9</f>
        <v>43618</v>
      </c>
      <c r="F18" s="145" t="str">
        <f>地中海!F9</f>
        <v>8:00 WED</v>
      </c>
      <c r="G18" s="145" t="str">
        <f>地中海!G9</f>
        <v>6:00 THU</v>
      </c>
      <c r="H18" s="146" t="s">
        <v>264</v>
      </c>
      <c r="I18" s="52">
        <v>43638</v>
      </c>
      <c r="J18" s="52">
        <f>I18+12</f>
        <v>43650</v>
      </c>
      <c r="K18" s="52">
        <f>J18+2</f>
        <v>43652</v>
      </c>
      <c r="L18" s="52">
        <f>K18+5</f>
        <v>43657</v>
      </c>
      <c r="M18" s="52">
        <f>L18+2</f>
        <v>43659</v>
      </c>
      <c r="N18" s="52">
        <f>M18+1</f>
        <v>43660</v>
      </c>
      <c r="O18" s="59">
        <f>N18+2</f>
        <v>43662</v>
      </c>
      <c r="P18" s="47">
        <f>J18-E18</f>
        <v>32</v>
      </c>
      <c r="Q18" s="47">
        <f>K18-E18</f>
        <v>34</v>
      </c>
      <c r="R18" s="47">
        <f>L18-E18</f>
        <v>39</v>
      </c>
      <c r="S18" s="47">
        <f>M18-E18</f>
        <v>41</v>
      </c>
      <c r="T18" s="47">
        <f>N18-E18</f>
        <v>42</v>
      </c>
      <c r="U18" s="47">
        <f>O18-E18</f>
        <v>44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x14ac:dyDescent="0.25">
      <c r="A19" s="32" t="str">
        <f>地中海!A10</f>
        <v>MSC GENOVA/地中海热那亚</v>
      </c>
      <c r="B19" s="32" t="str">
        <f>地中海!B10</f>
        <v>QX923W</v>
      </c>
      <c r="C19" s="32">
        <f>地中海!C10</f>
        <v>9461386</v>
      </c>
      <c r="D19" s="48">
        <f>地中海!D10</f>
        <v>43624</v>
      </c>
      <c r="E19" s="48">
        <f>地中海!E10</f>
        <v>43625</v>
      </c>
      <c r="F19" s="145" t="str">
        <f>地中海!F10</f>
        <v>8:00 WED</v>
      </c>
      <c r="G19" s="145" t="str">
        <f>地中海!G10</f>
        <v>6:00 THU</v>
      </c>
      <c r="H19" s="80" t="s">
        <v>265</v>
      </c>
      <c r="I19" s="80">
        <f>I18+7</f>
        <v>43645</v>
      </c>
      <c r="J19" s="80">
        <f t="shared" ref="J19:J21" si="14">I19+12</f>
        <v>43657</v>
      </c>
      <c r="K19" s="80">
        <f t="shared" ref="K19:K21" si="15">J19+2</f>
        <v>43659</v>
      </c>
      <c r="L19" s="80">
        <f t="shared" ref="L19:L21" si="16">K19+5</f>
        <v>43664</v>
      </c>
      <c r="M19" s="80">
        <f t="shared" ref="M19:M21" si="17">L19+2</f>
        <v>43666</v>
      </c>
      <c r="N19" s="80">
        <f t="shared" ref="N19:N21" si="18">M19+1</f>
        <v>43667</v>
      </c>
      <c r="O19" s="81">
        <f t="shared" ref="O19:O21" si="19">N19+2</f>
        <v>43669</v>
      </c>
      <c r="P19" s="47">
        <f t="shared" ref="P19:P21" si="20">J19-E19</f>
        <v>32</v>
      </c>
      <c r="Q19" s="47">
        <f t="shared" ref="Q19:Q21" si="21">K19-E19</f>
        <v>34</v>
      </c>
      <c r="R19" s="47">
        <f t="shared" ref="R19:R21" si="22">L19-E19</f>
        <v>39</v>
      </c>
      <c r="S19" s="47">
        <f t="shared" ref="S19:S21" si="23">M19-E19</f>
        <v>41</v>
      </c>
      <c r="T19" s="47">
        <f t="shared" ref="T19:T21" si="24">N19-E19</f>
        <v>42</v>
      </c>
      <c r="U19" s="47">
        <f t="shared" ref="U19:U21" si="25">O19-E19</f>
        <v>44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25">
      <c r="A20" s="32" t="str">
        <f>地中海!A11</f>
        <v>MAERSK HAMBURG/ 马士基汉堡</v>
      </c>
      <c r="B20" s="32" t="str">
        <f>地中海!B11</f>
        <v>924W</v>
      </c>
      <c r="C20" s="32">
        <f>地中海!C11</f>
        <v>9784312</v>
      </c>
      <c r="D20" s="48">
        <f>地中海!D11</f>
        <v>43631</v>
      </c>
      <c r="E20" s="48">
        <f>地中海!E11</f>
        <v>43632</v>
      </c>
      <c r="F20" s="145" t="str">
        <f>地中海!F11</f>
        <v>8:00 WED</v>
      </c>
      <c r="G20" s="145" t="str">
        <f>地中海!G11</f>
        <v>6:00 THU</v>
      </c>
      <c r="H20" s="146" t="s">
        <v>266</v>
      </c>
      <c r="I20" s="52">
        <f t="shared" ref="I20:I22" si="26">I19+7</f>
        <v>43652</v>
      </c>
      <c r="J20" s="52">
        <f t="shared" si="14"/>
        <v>43664</v>
      </c>
      <c r="K20" s="52">
        <f t="shared" si="15"/>
        <v>43666</v>
      </c>
      <c r="L20" s="52">
        <f t="shared" si="16"/>
        <v>43671</v>
      </c>
      <c r="M20" s="52">
        <f t="shared" si="17"/>
        <v>43673</v>
      </c>
      <c r="N20" s="52">
        <f t="shared" si="18"/>
        <v>43674</v>
      </c>
      <c r="O20" s="59">
        <f t="shared" si="19"/>
        <v>43676</v>
      </c>
      <c r="P20" s="47">
        <f t="shared" si="20"/>
        <v>32</v>
      </c>
      <c r="Q20" s="47">
        <f t="shared" si="21"/>
        <v>34</v>
      </c>
      <c r="R20" s="47">
        <f t="shared" si="22"/>
        <v>39</v>
      </c>
      <c r="S20" s="47">
        <f t="shared" si="23"/>
        <v>41</v>
      </c>
      <c r="T20" s="47">
        <f t="shared" si="24"/>
        <v>42</v>
      </c>
      <c r="U20" s="47">
        <f t="shared" si="25"/>
        <v>44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25">
      <c r="A21" s="32" t="str">
        <f>地中海!A12</f>
        <v>MAERSK HAVANA/马士基哈瓦那</v>
      </c>
      <c r="B21" s="32" t="str">
        <f>地中海!B12</f>
        <v>925W</v>
      </c>
      <c r="C21" s="32">
        <f>地中海!C12</f>
        <v>9784336</v>
      </c>
      <c r="D21" s="48">
        <f>地中海!D12</f>
        <v>43638</v>
      </c>
      <c r="E21" s="48">
        <f>地中海!E12</f>
        <v>43639</v>
      </c>
      <c r="F21" s="145" t="str">
        <f>地中海!F12</f>
        <v>8:00 WED</v>
      </c>
      <c r="G21" s="145" t="str">
        <f>地中海!G12</f>
        <v>6:00 THU</v>
      </c>
      <c r="H21" s="146" t="s">
        <v>267</v>
      </c>
      <c r="I21" s="52">
        <f t="shared" si="26"/>
        <v>43659</v>
      </c>
      <c r="J21" s="52">
        <f t="shared" si="14"/>
        <v>43671</v>
      </c>
      <c r="K21" s="52">
        <f t="shared" si="15"/>
        <v>43673</v>
      </c>
      <c r="L21" s="52">
        <f t="shared" si="16"/>
        <v>43678</v>
      </c>
      <c r="M21" s="52">
        <f t="shared" si="17"/>
        <v>43680</v>
      </c>
      <c r="N21" s="52">
        <f t="shared" si="18"/>
        <v>43681</v>
      </c>
      <c r="O21" s="59">
        <f t="shared" si="19"/>
        <v>43683</v>
      </c>
      <c r="P21" s="47">
        <f t="shared" si="20"/>
        <v>32</v>
      </c>
      <c r="Q21" s="47">
        <f t="shared" si="21"/>
        <v>34</v>
      </c>
      <c r="R21" s="47">
        <f t="shared" si="22"/>
        <v>39</v>
      </c>
      <c r="S21" s="47">
        <f t="shared" si="23"/>
        <v>41</v>
      </c>
      <c r="T21" s="47">
        <f t="shared" si="24"/>
        <v>42</v>
      </c>
      <c r="U21" s="47">
        <f t="shared" si="25"/>
        <v>44</v>
      </c>
      <c r="V21" s="40"/>
      <c r="W21" s="40"/>
      <c r="X21" s="40"/>
    </row>
    <row r="22" spans="1:33" x14ac:dyDescent="0.25">
      <c r="A22" s="143" t="str">
        <f>地中海!A13</f>
        <v>MAERSK HERRERA/马士基何瑞娜</v>
      </c>
      <c r="B22" s="143" t="str">
        <f>地中海!B13</f>
        <v>926W</v>
      </c>
      <c r="C22" s="143">
        <f>地中海!C13</f>
        <v>9784324</v>
      </c>
      <c r="D22" s="145">
        <f>地中海!D13</f>
        <v>43645</v>
      </c>
      <c r="E22" s="145">
        <f>地中海!E13</f>
        <v>43646</v>
      </c>
      <c r="F22" s="145" t="str">
        <f>地中海!F13</f>
        <v>8:00 WED</v>
      </c>
      <c r="G22" s="145" t="str">
        <f>地中海!G13</f>
        <v>6:00 THU</v>
      </c>
      <c r="H22" s="146" t="s">
        <v>268</v>
      </c>
      <c r="I22" s="146">
        <f t="shared" si="26"/>
        <v>43666</v>
      </c>
      <c r="J22" s="146">
        <f t="shared" ref="J22" si="27">I22+12</f>
        <v>43678</v>
      </c>
      <c r="K22" s="146">
        <f t="shared" ref="K22" si="28">J22+2</f>
        <v>43680</v>
      </c>
      <c r="L22" s="146">
        <f t="shared" ref="L22" si="29">K22+5</f>
        <v>43685</v>
      </c>
      <c r="M22" s="146">
        <f t="shared" ref="M22" si="30">L22+2</f>
        <v>43687</v>
      </c>
      <c r="N22" s="146">
        <f t="shared" ref="N22" si="31">M22+1</f>
        <v>43688</v>
      </c>
      <c r="O22" s="59">
        <f t="shared" ref="O22" si="32">N22+2</f>
        <v>43690</v>
      </c>
      <c r="P22" s="47"/>
      <c r="Q22" s="47"/>
      <c r="R22" s="47"/>
      <c r="S22" s="47"/>
      <c r="T22" s="47"/>
      <c r="U22" s="47"/>
      <c r="V22" s="40"/>
      <c r="W22" s="40"/>
      <c r="X22" s="40"/>
    </row>
    <row r="23" spans="1:33" ht="14.4" customHeight="1" x14ac:dyDescent="0.25">
      <c r="A23" s="194"/>
      <c r="B23" s="194"/>
      <c r="C23" s="194"/>
      <c r="D23" s="196"/>
      <c r="E23" s="197"/>
      <c r="F23" s="197"/>
      <c r="G23" s="197"/>
      <c r="H23" s="195"/>
      <c r="I23" s="195"/>
      <c r="J23" s="82"/>
      <c r="K23" s="83"/>
      <c r="L23" s="83"/>
      <c r="M23" s="57"/>
    </row>
    <row r="24" spans="1:33" x14ac:dyDescent="0.25">
      <c r="A24" s="194"/>
      <c r="B24" s="194"/>
      <c r="C24" s="194"/>
      <c r="D24" s="83"/>
      <c r="E24" s="83"/>
      <c r="F24" s="83"/>
      <c r="G24" s="83"/>
      <c r="H24" s="195"/>
      <c r="I24" s="195"/>
      <c r="J24" s="82"/>
      <c r="K24" s="83"/>
      <c r="L24" s="83"/>
      <c r="M24" s="57"/>
    </row>
    <row r="25" spans="1:33" x14ac:dyDescent="0.25">
      <c r="A25" s="29"/>
      <c r="B25" s="29"/>
      <c r="C25" s="29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33" x14ac:dyDescent="0.25">
      <c r="A26" s="29"/>
      <c r="B26" s="29"/>
      <c r="C26" s="29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33" x14ac:dyDescent="0.25">
      <c r="A27" s="29"/>
      <c r="B27" s="29"/>
      <c r="C27" s="29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33" x14ac:dyDescent="0.25">
      <c r="A28" s="29"/>
      <c r="B28" s="29"/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33" x14ac:dyDescent="0.25">
      <c r="A29" s="7"/>
      <c r="B29" s="7"/>
      <c r="C29" s="7"/>
      <c r="D29" s="46"/>
      <c r="E29" s="46"/>
      <c r="F29" s="46"/>
      <c r="G29" s="46"/>
      <c r="H29" s="46"/>
      <c r="I29" s="46"/>
      <c r="J29" s="46"/>
      <c r="K29" s="46"/>
      <c r="L29" s="46"/>
    </row>
    <row r="30" spans="1:33" x14ac:dyDescent="0.25">
      <c r="A30" s="7"/>
      <c r="B30" s="7"/>
      <c r="C30" s="7"/>
      <c r="D30" s="46"/>
      <c r="E30" s="46"/>
      <c r="F30" s="46"/>
      <c r="G30" s="46"/>
      <c r="H30" s="46"/>
      <c r="I30" s="46"/>
      <c r="J30" s="46"/>
      <c r="K30" s="46"/>
      <c r="L30" s="46"/>
    </row>
    <row r="31" spans="1:33" x14ac:dyDescent="0.25">
      <c r="A31" s="7"/>
      <c r="B31" s="7"/>
      <c r="C31" s="7"/>
      <c r="D31" s="46"/>
      <c r="E31" s="46"/>
      <c r="F31" s="46"/>
      <c r="G31" s="46"/>
      <c r="H31" s="46"/>
      <c r="I31" s="46"/>
      <c r="J31" s="46"/>
      <c r="K31" s="46"/>
      <c r="L31" s="46"/>
    </row>
    <row r="32" spans="1:33" s="5" customFormat="1" ht="11.4" x14ac:dyDescent="0.2">
      <c r="A32" s="5" t="str">
        <f>欧洲!A57</f>
        <v>大连地区联系机构：利胜地中海航运（上海）有限公司大连分公司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s="5" customFormat="1" ht="11.4" x14ac:dyDescent="0.2">
      <c r="A33" s="5" t="str">
        <f>欧洲!A58</f>
        <v>地址:   大连市中山区中山路136号希望大厦1101房间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s="5" customFormat="1" ht="11.4" x14ac:dyDescent="0.2">
      <c r="A34" s="5" t="str">
        <f>欧洲!A59</f>
        <v>公司网址：www.msc.com 销售热线：88007538/88007505/88007515 联系人:Zorro Chen/Lydia Bi/Crystal Li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s="5" customFormat="1" ht="11.4" x14ac:dyDescent="0.2">
      <c r="A35" s="18" t="str">
        <f>欧洲!A60</f>
        <v>The above schedule is for reference only and subject to changes with/without prior notice.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s="5" customFormat="1" ht="11.4" x14ac:dyDescent="0.2">
      <c r="A36" s="16" t="str">
        <f>欧洲!A61</f>
        <v>1. 上表之船期仅作为为普通船期公布之用途，不构成任何要约或承诺、不构成运输合同或服务合同的内容；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s="5" customFormat="1" ht="11.4" x14ac:dyDescent="0.2">
      <c r="A37" s="16" t="str">
        <f>欧洲!A62</f>
        <v>2. 上表中之转运时间、转运港口、开船时间、航线安排仅供参考，不构成任何要约或承诺，不构成运输合同或服务合同的内容；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s="5" customFormat="1" ht="11.4" x14ac:dyDescent="0.2">
      <c r="A38" s="16" t="str">
        <f>欧洲!A63</f>
        <v>3. 我司有权对本表内容进行更新、修改及解释。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</sheetData>
  <mergeCells count="18">
    <mergeCell ref="I16:I17"/>
    <mergeCell ref="A23:A24"/>
    <mergeCell ref="B23:B24"/>
    <mergeCell ref="C23:C24"/>
    <mergeCell ref="H23:H24"/>
    <mergeCell ref="I23:I24"/>
    <mergeCell ref="A16:A17"/>
    <mergeCell ref="B16:B17"/>
    <mergeCell ref="C16:C17"/>
    <mergeCell ref="H16:H17"/>
    <mergeCell ref="D16:G16"/>
    <mergeCell ref="D23:G23"/>
    <mergeCell ref="A7:A8"/>
    <mergeCell ref="B7:B8"/>
    <mergeCell ref="C7:C8"/>
    <mergeCell ref="H7:H8"/>
    <mergeCell ref="I7:I8"/>
    <mergeCell ref="D7:G7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O9 O10:O12 L18:L21 N18:N21 L22:N22" formula="1"/>
    <ignoredError sqref="S9:S12 P18:U21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8"/>
  <sheetViews>
    <sheetView workbookViewId="0">
      <selection activeCell="K9" sqref="K9:K12"/>
    </sheetView>
  </sheetViews>
  <sheetFormatPr defaultRowHeight="13.8" x14ac:dyDescent="0.25"/>
  <cols>
    <col min="1" max="1" width="30.21875" customWidth="1"/>
    <col min="2" max="2" width="9" bestFit="1" customWidth="1"/>
    <col min="4" max="5" width="11.6640625" style="44" bestFit="1" customWidth="1"/>
    <col min="6" max="6" width="10.33203125" style="44" customWidth="1"/>
    <col min="7" max="7" width="8.88671875" style="44"/>
    <col min="8" max="8" width="26.88671875" style="44" bestFit="1" customWidth="1"/>
    <col min="9" max="9" width="11.6640625" style="44" bestFit="1" customWidth="1"/>
    <col min="10" max="10" width="19.88671875" style="44" bestFit="1" customWidth="1"/>
    <col min="11" max="16" width="11.6640625" style="44" bestFit="1" customWidth="1"/>
  </cols>
  <sheetData>
    <row r="1" spans="1:33" ht="14.4" customHeight="1" x14ac:dyDescent="0.25">
      <c r="A1" s="1"/>
    </row>
    <row r="2" spans="1:33" ht="14.4" customHeight="1" x14ac:dyDescent="0.25"/>
    <row r="4" spans="1:33" ht="15" customHeight="1" x14ac:dyDescent="0.25"/>
    <row r="6" spans="1:33" ht="23.4" thickBot="1" x14ac:dyDescent="0.5">
      <c r="A6" s="20" t="s">
        <v>19</v>
      </c>
      <c r="J6" s="57"/>
      <c r="K6" s="57"/>
      <c r="L6" s="57"/>
    </row>
    <row r="7" spans="1:33" ht="14.4" customHeight="1" x14ac:dyDescent="0.25">
      <c r="A7" s="175" t="s">
        <v>5</v>
      </c>
      <c r="B7" s="177" t="s">
        <v>0</v>
      </c>
      <c r="C7" s="177" t="s">
        <v>7</v>
      </c>
      <c r="D7" s="189" t="s">
        <v>3</v>
      </c>
      <c r="E7" s="192"/>
      <c r="F7" s="192"/>
      <c r="G7" s="193"/>
      <c r="H7" s="173" t="s">
        <v>8</v>
      </c>
      <c r="I7" s="173" t="s">
        <v>94</v>
      </c>
      <c r="J7" s="105" t="s">
        <v>117</v>
      </c>
      <c r="K7" s="105" t="s">
        <v>69</v>
      </c>
      <c r="L7" s="105" t="s">
        <v>112</v>
      </c>
      <c r="M7" s="111" t="s">
        <v>72</v>
      </c>
      <c r="N7" s="113" t="s">
        <v>70</v>
      </c>
      <c r="O7" s="106" t="s">
        <v>71</v>
      </c>
      <c r="P7" s="47" t="s">
        <v>117</v>
      </c>
      <c r="Q7" s="40" t="s">
        <v>69</v>
      </c>
      <c r="R7" s="40" t="s">
        <v>112</v>
      </c>
      <c r="S7" s="40" t="s">
        <v>72</v>
      </c>
      <c r="T7" s="40" t="s">
        <v>70</v>
      </c>
      <c r="U7" s="40" t="s">
        <v>71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x14ac:dyDescent="0.25">
      <c r="A8" s="176"/>
      <c r="B8" s="178"/>
      <c r="C8" s="178"/>
      <c r="D8" s="107" t="s">
        <v>1</v>
      </c>
      <c r="E8" s="107" t="s">
        <v>2</v>
      </c>
      <c r="F8" s="107" t="s">
        <v>110</v>
      </c>
      <c r="G8" s="107" t="s">
        <v>4</v>
      </c>
      <c r="H8" s="174"/>
      <c r="I8" s="174"/>
      <c r="J8" s="109" t="s">
        <v>1</v>
      </c>
      <c r="K8" s="109" t="s">
        <v>1</v>
      </c>
      <c r="L8" s="109" t="s">
        <v>1</v>
      </c>
      <c r="M8" s="112" t="s">
        <v>1</v>
      </c>
      <c r="N8" s="107" t="s">
        <v>1</v>
      </c>
      <c r="O8" s="110" t="s">
        <v>1</v>
      </c>
      <c r="P8" s="47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x14ac:dyDescent="0.25">
      <c r="A9" s="32" t="str">
        <f>欧洲!A9</f>
        <v>MSC ERICA /地中海艾丽卡</v>
      </c>
      <c r="B9" s="32" t="str">
        <f>欧洲!B9</f>
        <v>FB923W</v>
      </c>
      <c r="C9" s="32">
        <f>欧洲!C9</f>
        <v>9755191</v>
      </c>
      <c r="D9" s="48">
        <f>欧洲!D9</f>
        <v>43617</v>
      </c>
      <c r="E9" s="48">
        <f>欧洲!E9</f>
        <v>43619</v>
      </c>
      <c r="F9" s="145" t="str">
        <f>欧洲!F9</f>
        <v>8:00 THU</v>
      </c>
      <c r="G9" s="145" t="str">
        <f>欧洲!G9</f>
        <v>6:00 FRI</v>
      </c>
      <c r="H9" s="147" t="s">
        <v>270</v>
      </c>
      <c r="I9" s="62">
        <v>43630</v>
      </c>
      <c r="J9" s="62">
        <f>I9+15</f>
        <v>43645</v>
      </c>
      <c r="K9" s="62">
        <f>J9+5</f>
        <v>43650</v>
      </c>
      <c r="L9" s="62">
        <f>K9+1</f>
        <v>43651</v>
      </c>
      <c r="M9" s="58">
        <f>L9+1</f>
        <v>43652</v>
      </c>
      <c r="N9" s="62">
        <f>M9+2</f>
        <v>43654</v>
      </c>
      <c r="O9" s="54">
        <f>N9+2</f>
        <v>43656</v>
      </c>
      <c r="P9" s="47">
        <f>J9-E9</f>
        <v>26</v>
      </c>
      <c r="Q9" s="40">
        <f>K9-E9</f>
        <v>31</v>
      </c>
      <c r="R9" s="40">
        <f>L9-E9</f>
        <v>32</v>
      </c>
      <c r="S9" s="40">
        <f>M9-E9</f>
        <v>33</v>
      </c>
      <c r="T9" s="40">
        <f>N9-E9</f>
        <v>35</v>
      </c>
      <c r="U9" s="40">
        <f>O9-E9</f>
        <v>37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x14ac:dyDescent="0.25">
      <c r="A10" s="32" t="str">
        <f>欧洲!A10</f>
        <v>MSC MIRJA/ 地中海米茄</v>
      </c>
      <c r="B10" s="32" t="str">
        <f>欧洲!B10</f>
        <v>FB924W</v>
      </c>
      <c r="C10" s="32">
        <f>欧洲!C10</f>
        <v>9762338</v>
      </c>
      <c r="D10" s="48">
        <f>欧洲!D10</f>
        <v>43624</v>
      </c>
      <c r="E10" s="48">
        <f>欧洲!E10</f>
        <v>43626</v>
      </c>
      <c r="F10" s="145" t="str">
        <f>欧洲!F10</f>
        <v>8:00 THU</v>
      </c>
      <c r="G10" s="145" t="str">
        <f>欧洲!G10</f>
        <v>6:00 FRI</v>
      </c>
      <c r="H10" s="147" t="s">
        <v>269</v>
      </c>
      <c r="I10" s="62">
        <f>I9+7</f>
        <v>43637</v>
      </c>
      <c r="J10" s="62">
        <f t="shared" ref="J10:J12" si="0">I10+15</f>
        <v>43652</v>
      </c>
      <c r="K10" s="147">
        <f t="shared" ref="K10:K12" si="1">J10+5</f>
        <v>43657</v>
      </c>
      <c r="L10" s="147">
        <f t="shared" ref="L10:L12" si="2">K10+1</f>
        <v>43658</v>
      </c>
      <c r="M10" s="58">
        <f t="shared" ref="M10:M12" si="3">L10+1</f>
        <v>43659</v>
      </c>
      <c r="N10" s="147">
        <f t="shared" ref="N10:N12" si="4">M10+2</f>
        <v>43661</v>
      </c>
      <c r="O10" s="54">
        <f t="shared" ref="O10:O12" si="5">N10+2</f>
        <v>43663</v>
      </c>
      <c r="P10" s="47">
        <f t="shared" ref="P10:P12" si="6">J10-E10</f>
        <v>26</v>
      </c>
      <c r="Q10" s="40">
        <f t="shared" ref="Q10:Q12" si="7">K10-E10</f>
        <v>31</v>
      </c>
      <c r="R10" s="40">
        <f t="shared" ref="R10:R12" si="8">L10-E10</f>
        <v>32</v>
      </c>
      <c r="S10" s="40">
        <f t="shared" ref="S10:S12" si="9">M10-E10</f>
        <v>33</v>
      </c>
      <c r="T10" s="40">
        <f t="shared" ref="T10:T12" si="10">N10-E10</f>
        <v>35</v>
      </c>
      <c r="U10" s="40">
        <f t="shared" ref="U10:U12" si="11">O10-E10</f>
        <v>37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x14ac:dyDescent="0.25">
      <c r="A11" s="32" t="str">
        <f>欧洲!A11</f>
        <v>MSC ANNA /地中海安娜</v>
      </c>
      <c r="B11" s="32" t="str">
        <f>欧洲!B11</f>
        <v>FB925W</v>
      </c>
      <c r="C11" s="32">
        <f>欧洲!C11</f>
        <v>9777204</v>
      </c>
      <c r="D11" s="48">
        <f>欧洲!D11</f>
        <v>43631</v>
      </c>
      <c r="E11" s="48">
        <f>欧洲!E11</f>
        <v>43633</v>
      </c>
      <c r="F11" s="145" t="str">
        <f>欧洲!F11</f>
        <v>8:00 THU</v>
      </c>
      <c r="G11" s="145" t="str">
        <f>欧洲!G11</f>
        <v>6:00 FRI</v>
      </c>
      <c r="H11" s="147" t="s">
        <v>271</v>
      </c>
      <c r="I11" s="62">
        <f t="shared" ref="I11:I12" si="12">I10+7</f>
        <v>43644</v>
      </c>
      <c r="J11" s="62">
        <f t="shared" si="0"/>
        <v>43659</v>
      </c>
      <c r="K11" s="147">
        <f t="shared" si="1"/>
        <v>43664</v>
      </c>
      <c r="L11" s="147">
        <f t="shared" si="2"/>
        <v>43665</v>
      </c>
      <c r="M11" s="58">
        <f t="shared" si="3"/>
        <v>43666</v>
      </c>
      <c r="N11" s="147">
        <f t="shared" si="4"/>
        <v>43668</v>
      </c>
      <c r="O11" s="54">
        <f t="shared" si="5"/>
        <v>43670</v>
      </c>
      <c r="P11" s="47">
        <f t="shared" si="6"/>
        <v>26</v>
      </c>
      <c r="Q11" s="40">
        <f t="shared" si="7"/>
        <v>31</v>
      </c>
      <c r="R11" s="40">
        <f t="shared" si="8"/>
        <v>32</v>
      </c>
      <c r="S11" s="40">
        <f t="shared" si="9"/>
        <v>33</v>
      </c>
      <c r="T11" s="40">
        <f t="shared" si="10"/>
        <v>35</v>
      </c>
      <c r="U11" s="40">
        <f t="shared" si="11"/>
        <v>37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x14ac:dyDescent="0.25">
      <c r="A12" s="32" t="str">
        <f>欧洲!A12</f>
        <v>MANILA MAERSK/马尼拉马士基</v>
      </c>
      <c r="B12" s="32" t="str">
        <f>欧洲!B12</f>
        <v>926W</v>
      </c>
      <c r="C12" s="32">
        <f>欧洲!C12</f>
        <v>9780469</v>
      </c>
      <c r="D12" s="48">
        <f>欧洲!D12</f>
        <v>43638</v>
      </c>
      <c r="E12" s="48">
        <f>欧洲!E12</f>
        <v>43640</v>
      </c>
      <c r="F12" s="145" t="str">
        <f>欧洲!F12</f>
        <v>8:00 THU</v>
      </c>
      <c r="G12" s="145" t="str">
        <f>欧洲!G12</f>
        <v>6:00 FRI</v>
      </c>
      <c r="H12" s="147" t="s">
        <v>272</v>
      </c>
      <c r="I12" s="62">
        <f t="shared" si="12"/>
        <v>43651</v>
      </c>
      <c r="J12" s="62">
        <f t="shared" si="0"/>
        <v>43666</v>
      </c>
      <c r="K12" s="147">
        <f t="shared" si="1"/>
        <v>43671</v>
      </c>
      <c r="L12" s="147">
        <f t="shared" si="2"/>
        <v>43672</v>
      </c>
      <c r="M12" s="58">
        <f t="shared" si="3"/>
        <v>43673</v>
      </c>
      <c r="N12" s="147">
        <f t="shared" si="4"/>
        <v>43675</v>
      </c>
      <c r="O12" s="54">
        <f t="shared" si="5"/>
        <v>43677</v>
      </c>
      <c r="P12" s="47">
        <f t="shared" si="6"/>
        <v>26</v>
      </c>
      <c r="Q12" s="40">
        <f t="shared" si="7"/>
        <v>31</v>
      </c>
      <c r="R12" s="40">
        <f t="shared" si="8"/>
        <v>32</v>
      </c>
      <c r="S12" s="40">
        <f t="shared" si="9"/>
        <v>33</v>
      </c>
      <c r="T12" s="40">
        <f t="shared" si="10"/>
        <v>35</v>
      </c>
      <c r="U12" s="40">
        <f t="shared" si="11"/>
        <v>37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x14ac:dyDescent="0.25">
      <c r="A13" s="91"/>
      <c r="B13" s="91"/>
      <c r="C13" s="91"/>
      <c r="D13" s="57"/>
      <c r="E13" s="57"/>
      <c r="F13" s="57"/>
      <c r="G13" s="57"/>
      <c r="H13" s="63"/>
      <c r="I13" s="63"/>
      <c r="J13" s="63"/>
      <c r="K13" s="63"/>
      <c r="L13" s="63"/>
      <c r="M13" s="63"/>
      <c r="N13" s="63"/>
      <c r="O13" s="63"/>
      <c r="P13" s="47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ht="23.4" thickBot="1" x14ac:dyDescent="0.5">
      <c r="A14" s="20" t="s">
        <v>152</v>
      </c>
      <c r="P14" s="47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ht="14.4" customHeight="1" x14ac:dyDescent="0.25">
      <c r="A15" s="175" t="s">
        <v>5</v>
      </c>
      <c r="B15" s="177" t="s">
        <v>0</v>
      </c>
      <c r="C15" s="177" t="s">
        <v>7</v>
      </c>
      <c r="D15" s="189" t="s">
        <v>3</v>
      </c>
      <c r="E15" s="192"/>
      <c r="F15" s="192"/>
      <c r="G15" s="193"/>
      <c r="H15" s="173" t="s">
        <v>8</v>
      </c>
      <c r="I15" s="173" t="s">
        <v>94</v>
      </c>
      <c r="J15" s="118" t="s">
        <v>111</v>
      </c>
      <c r="K15" s="84" t="s">
        <v>111</v>
      </c>
      <c r="L15" s="47"/>
    </row>
    <row r="16" spans="1:33" x14ac:dyDescent="0.25">
      <c r="A16" s="176"/>
      <c r="B16" s="178"/>
      <c r="C16" s="178"/>
      <c r="D16" s="107" t="s">
        <v>1</v>
      </c>
      <c r="E16" s="107" t="s">
        <v>2</v>
      </c>
      <c r="F16" s="107" t="s">
        <v>110</v>
      </c>
      <c r="G16" s="107" t="s">
        <v>4</v>
      </c>
      <c r="H16" s="174"/>
      <c r="I16" s="174"/>
      <c r="J16" s="119" t="s">
        <v>1</v>
      </c>
      <c r="K16" s="84"/>
      <c r="L16" s="47"/>
    </row>
    <row r="17" spans="1:16" x14ac:dyDescent="0.25">
      <c r="A17" s="143" t="str">
        <f>地中海!A27</f>
        <v>MSC ERICA /地中海艾丽卡</v>
      </c>
      <c r="B17" s="143" t="str">
        <f>地中海!B27</f>
        <v>FB923W</v>
      </c>
      <c r="C17" s="143">
        <f>地中海!C27</f>
        <v>9755191</v>
      </c>
      <c r="D17" s="145">
        <f>地中海!D27</f>
        <v>43617</v>
      </c>
      <c r="E17" s="145">
        <f>地中海!E27</f>
        <v>43619</v>
      </c>
      <c r="F17" s="143" t="str">
        <f>地中海!F27</f>
        <v>8:00 THU</v>
      </c>
      <c r="G17" s="143" t="str">
        <f>地中海!G27</f>
        <v>6:00 FRI</v>
      </c>
      <c r="H17" s="143" t="str">
        <f>地中海!H27</f>
        <v>MSC JEWEL 924W</v>
      </c>
      <c r="I17" s="145">
        <f>地中海!I27</f>
        <v>43631</v>
      </c>
      <c r="J17" s="145">
        <f>I17+22</f>
        <v>43653</v>
      </c>
      <c r="K17" s="84">
        <f>J17-E17</f>
        <v>34</v>
      </c>
      <c r="L17" s="47"/>
    </row>
    <row r="18" spans="1:16" x14ac:dyDescent="0.25">
      <c r="A18" s="143" t="str">
        <f>地中海!A28</f>
        <v>MSC MIRJA/ 地中海米茄</v>
      </c>
      <c r="B18" s="143" t="str">
        <f>地中海!B28</f>
        <v>FB924W</v>
      </c>
      <c r="C18" s="143">
        <f>地中海!C28</f>
        <v>9762338</v>
      </c>
      <c r="D18" s="145">
        <f>地中海!D28</f>
        <v>43624</v>
      </c>
      <c r="E18" s="145">
        <f>地中海!E28</f>
        <v>43626</v>
      </c>
      <c r="F18" s="143" t="str">
        <f>地中海!F28</f>
        <v>8:00 THU</v>
      </c>
      <c r="G18" s="143" t="str">
        <f>地中海!G28</f>
        <v>6:00 FRI</v>
      </c>
      <c r="H18" s="143" t="str">
        <f>地中海!H28</f>
        <v>MSC CAMILLE 925W</v>
      </c>
      <c r="I18" s="145">
        <f>地中海!I28</f>
        <v>43638</v>
      </c>
      <c r="J18" s="145">
        <f t="shared" ref="J18:J20" si="13">I18+22</f>
        <v>43660</v>
      </c>
      <c r="K18" s="84">
        <f t="shared" ref="K18:K20" si="14">J18-E18</f>
        <v>34</v>
      </c>
      <c r="L18" s="47"/>
    </row>
    <row r="19" spans="1:16" x14ac:dyDescent="0.25">
      <c r="A19" s="143" t="str">
        <f>地中海!A29</f>
        <v>MSC ANNA /地中海安娜</v>
      </c>
      <c r="B19" s="143" t="str">
        <f>地中海!B29</f>
        <v>FB925W</v>
      </c>
      <c r="C19" s="143">
        <f>地中海!C29</f>
        <v>9777204</v>
      </c>
      <c r="D19" s="145">
        <f>地中海!D29</f>
        <v>43631</v>
      </c>
      <c r="E19" s="145">
        <f>地中海!E29</f>
        <v>43633</v>
      </c>
      <c r="F19" s="143" t="str">
        <f>地中海!F29</f>
        <v>8:00 THU</v>
      </c>
      <c r="G19" s="143" t="str">
        <f>地中海!G29</f>
        <v>6:00 FRI</v>
      </c>
      <c r="H19" s="143" t="str">
        <f>地中海!H29</f>
        <v>MSC BEATRICE 926W</v>
      </c>
      <c r="I19" s="145">
        <f>地中海!I29</f>
        <v>43645</v>
      </c>
      <c r="J19" s="145">
        <f t="shared" si="13"/>
        <v>43667</v>
      </c>
      <c r="K19" s="84">
        <f t="shared" si="14"/>
        <v>34</v>
      </c>
      <c r="L19" s="47"/>
    </row>
    <row r="20" spans="1:16" x14ac:dyDescent="0.25">
      <c r="A20" s="143" t="str">
        <f>地中海!A30</f>
        <v>MANILA MAERSK/马尼拉马士基</v>
      </c>
      <c r="B20" s="143" t="str">
        <f>地中海!B30</f>
        <v>926W</v>
      </c>
      <c r="C20" s="143">
        <f>地中海!C30</f>
        <v>9780469</v>
      </c>
      <c r="D20" s="145">
        <f>地中海!D30</f>
        <v>43638</v>
      </c>
      <c r="E20" s="145">
        <f>地中海!E30</f>
        <v>43640</v>
      </c>
      <c r="F20" s="143" t="str">
        <f>地中海!F30</f>
        <v>8:00 THU</v>
      </c>
      <c r="G20" s="143" t="str">
        <f>地中海!G30</f>
        <v>6:00 FRI</v>
      </c>
      <c r="H20" s="143" t="str">
        <f>地中海!H30</f>
        <v>MSC IRENE 927W</v>
      </c>
      <c r="I20" s="145">
        <f>地中海!I30</f>
        <v>43652</v>
      </c>
      <c r="J20" s="145">
        <f t="shared" si="13"/>
        <v>43674</v>
      </c>
      <c r="K20" s="84">
        <f t="shared" si="14"/>
        <v>34</v>
      </c>
      <c r="L20" s="47"/>
    </row>
    <row r="21" spans="1:16" x14ac:dyDescent="0.25">
      <c r="A21" s="29"/>
      <c r="B21" s="29"/>
      <c r="C21" s="29"/>
      <c r="D21" s="57"/>
      <c r="E21" s="57"/>
      <c r="F21" s="57"/>
      <c r="G21" s="57"/>
      <c r="H21" s="57"/>
      <c r="I21" s="57"/>
      <c r="J21" s="57"/>
    </row>
    <row r="22" spans="1:16" s="5" customFormat="1" ht="11.4" x14ac:dyDescent="0.2">
      <c r="A22" s="5" t="str">
        <f>欧洲!A57</f>
        <v>大连地区联系机构：利胜地中海航运（上海）有限公司大连分公司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5" customFormat="1" ht="11.4" x14ac:dyDescent="0.2">
      <c r="A23" s="5" t="str">
        <f>欧洲!A58</f>
        <v>地址:   大连市中山区中山路136号希望大厦1101房间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5" customFormat="1" ht="11.4" x14ac:dyDescent="0.2">
      <c r="A24" s="22" t="str">
        <f>欧洲!A59</f>
        <v>公司网址：www.msc.com 销售热线：88007538/88007505/88007515 联系人:Zorro Chen/Lydia Bi/Crystal Li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5" customFormat="1" ht="12" x14ac:dyDescent="0.25">
      <c r="A25" s="19" t="str">
        <f>欧洲!A60</f>
        <v>The above schedule is for reference only and subject to changes with/without prior notice.</v>
      </c>
      <c r="B25" s="1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5" customFormat="1" ht="11.4" x14ac:dyDescent="0.2">
      <c r="A26" s="16" t="str">
        <f>欧洲!A61</f>
        <v>1. 上表之船期仅作为为普通船期公布之用途，不构成任何要约或承诺、不构成运输合同或服务合同的内容；</v>
      </c>
      <c r="B26" s="16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5" customFormat="1" ht="11.4" x14ac:dyDescent="0.2">
      <c r="A27" s="16" t="str">
        <f>欧洲!A62</f>
        <v>2. 上表中之转运时间、转运港口、开船时间、航线安排仅供参考，不构成任何要约或承诺，不构成运输合同或服务合同的内容；</v>
      </c>
      <c r="B27" s="1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s="5" customFormat="1" ht="11.4" x14ac:dyDescent="0.2">
      <c r="A28" s="16" t="str">
        <f>欧洲!A63</f>
        <v>3. 我司有权对本表内容进行更新、修改及解释。</v>
      </c>
      <c r="B28" s="16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2">
    <mergeCell ref="I7:I8"/>
    <mergeCell ref="A15:A16"/>
    <mergeCell ref="B15:B16"/>
    <mergeCell ref="C15:C16"/>
    <mergeCell ref="H15:H16"/>
    <mergeCell ref="I15:I16"/>
    <mergeCell ref="A7:A8"/>
    <mergeCell ref="B7:B8"/>
    <mergeCell ref="C7:C8"/>
    <mergeCell ref="H7:H8"/>
    <mergeCell ref="D7:G7"/>
    <mergeCell ref="D15:G15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9"/>
  <sheetViews>
    <sheetView workbookViewId="0">
      <selection activeCell="D7" sqref="D7:G7"/>
    </sheetView>
  </sheetViews>
  <sheetFormatPr defaultRowHeight="13.8" x14ac:dyDescent="0.25"/>
  <cols>
    <col min="1" max="1" width="29.33203125" bestFit="1" customWidth="1"/>
    <col min="2" max="2" width="7.77734375" bestFit="1" customWidth="1"/>
    <col min="4" max="7" width="11.6640625" style="44" bestFit="1" customWidth="1"/>
    <col min="8" max="8" width="15.44140625" style="44" bestFit="1" customWidth="1"/>
    <col min="9" max="9" width="14.109375" bestFit="1" customWidth="1"/>
    <col min="10" max="10" width="11.44140625" bestFit="1" customWidth="1"/>
    <col min="11" max="12" width="10.33203125" bestFit="1" customWidth="1"/>
    <col min="13" max="13" width="15.21875" bestFit="1" customWidth="1"/>
  </cols>
  <sheetData>
    <row r="1" spans="1:10" ht="14.4" customHeight="1" x14ac:dyDescent="0.25">
      <c r="A1" s="1"/>
    </row>
    <row r="2" spans="1:10" ht="14.4" customHeight="1" x14ac:dyDescent="0.25"/>
    <row r="6" spans="1:10" ht="23.4" thickBot="1" x14ac:dyDescent="0.5">
      <c r="A6" s="11" t="s">
        <v>108</v>
      </c>
    </row>
    <row r="7" spans="1:10" ht="14.4" customHeight="1" x14ac:dyDescent="0.25">
      <c r="A7" s="185" t="s">
        <v>5</v>
      </c>
      <c r="B7" s="187" t="s">
        <v>0</v>
      </c>
      <c r="C7" s="187" t="s">
        <v>7</v>
      </c>
      <c r="D7" s="189" t="s">
        <v>3</v>
      </c>
      <c r="E7" s="192"/>
      <c r="F7" s="192"/>
      <c r="G7" s="193"/>
      <c r="H7" s="120" t="s">
        <v>87</v>
      </c>
      <c r="I7" s="40" t="s">
        <v>87</v>
      </c>
      <c r="J7" s="40"/>
    </row>
    <row r="8" spans="1:10" x14ac:dyDescent="0.25">
      <c r="A8" s="186"/>
      <c r="B8" s="188"/>
      <c r="C8" s="188"/>
      <c r="D8" s="107" t="s">
        <v>1</v>
      </c>
      <c r="E8" s="107" t="s">
        <v>2</v>
      </c>
      <c r="F8" s="107" t="s">
        <v>110</v>
      </c>
      <c r="G8" s="107" t="s">
        <v>4</v>
      </c>
      <c r="H8" s="110" t="s">
        <v>1</v>
      </c>
      <c r="I8" s="40"/>
      <c r="J8" s="40"/>
    </row>
    <row r="9" spans="1:10" x14ac:dyDescent="0.25">
      <c r="A9" s="32" t="str">
        <f>欧洲!A9</f>
        <v>MSC ERICA /地中海艾丽卡</v>
      </c>
      <c r="B9" s="32" t="str">
        <f>欧洲!B9</f>
        <v>FB923W</v>
      </c>
      <c r="C9" s="32">
        <f>欧洲!C9</f>
        <v>9755191</v>
      </c>
      <c r="D9" s="48">
        <f>欧洲!D9</f>
        <v>43617</v>
      </c>
      <c r="E9" s="48">
        <f>欧洲!E9</f>
        <v>43619</v>
      </c>
      <c r="F9" s="145" t="str">
        <f>欧洲!F9</f>
        <v>8:00 THU</v>
      </c>
      <c r="G9" s="145" t="str">
        <f>欧洲!G9</f>
        <v>6:00 FRI</v>
      </c>
      <c r="H9" s="49">
        <f>E9+17</f>
        <v>43636</v>
      </c>
      <c r="I9" s="40">
        <f>H9-E9</f>
        <v>17</v>
      </c>
      <c r="J9" s="40"/>
    </row>
    <row r="10" spans="1:10" x14ac:dyDescent="0.25">
      <c r="A10" s="32" t="str">
        <f>欧洲!A10</f>
        <v>MSC MIRJA/ 地中海米茄</v>
      </c>
      <c r="B10" s="32" t="str">
        <f>欧洲!B10</f>
        <v>FB924W</v>
      </c>
      <c r="C10" s="32">
        <f>欧洲!C10</f>
        <v>9762338</v>
      </c>
      <c r="D10" s="48">
        <f>欧洲!D10</f>
        <v>43624</v>
      </c>
      <c r="E10" s="48">
        <f>欧洲!E10</f>
        <v>43626</v>
      </c>
      <c r="F10" s="145" t="str">
        <f>欧洲!F10</f>
        <v>8:00 THU</v>
      </c>
      <c r="G10" s="145" t="str">
        <f>欧洲!G10</f>
        <v>6:00 FRI</v>
      </c>
      <c r="H10" s="49">
        <f t="shared" ref="H10:H12" si="0">E10+17</f>
        <v>43643</v>
      </c>
      <c r="I10" s="40">
        <f t="shared" ref="I10:I12" si="1">H10-E10</f>
        <v>17</v>
      </c>
      <c r="J10" s="40"/>
    </row>
    <row r="11" spans="1:10" x14ac:dyDescent="0.25">
      <c r="A11" s="32" t="str">
        <f>欧洲!A11</f>
        <v>MSC ANNA /地中海安娜</v>
      </c>
      <c r="B11" s="32" t="str">
        <f>欧洲!B11</f>
        <v>FB925W</v>
      </c>
      <c r="C11" s="32">
        <f>欧洲!C11</f>
        <v>9777204</v>
      </c>
      <c r="D11" s="48">
        <f>欧洲!D11</f>
        <v>43631</v>
      </c>
      <c r="E11" s="48">
        <f>欧洲!E11</f>
        <v>43633</v>
      </c>
      <c r="F11" s="145" t="str">
        <f>欧洲!F11</f>
        <v>8:00 THU</v>
      </c>
      <c r="G11" s="145" t="str">
        <f>欧洲!G11</f>
        <v>6:00 FRI</v>
      </c>
      <c r="H11" s="49">
        <f t="shared" si="0"/>
        <v>43650</v>
      </c>
      <c r="I11" s="40">
        <f t="shared" si="1"/>
        <v>17</v>
      </c>
      <c r="J11" s="40"/>
    </row>
    <row r="12" spans="1:10" x14ac:dyDescent="0.25">
      <c r="A12" s="32" t="str">
        <f>欧洲!A12</f>
        <v>MANILA MAERSK/马尼拉马士基</v>
      </c>
      <c r="B12" s="32" t="str">
        <f>欧洲!B12</f>
        <v>926W</v>
      </c>
      <c r="C12" s="32">
        <f>欧洲!C12</f>
        <v>9780469</v>
      </c>
      <c r="D12" s="48">
        <f>欧洲!D12</f>
        <v>43638</v>
      </c>
      <c r="E12" s="48">
        <f>欧洲!E12</f>
        <v>43640</v>
      </c>
      <c r="F12" s="145" t="str">
        <f>欧洲!F12</f>
        <v>8:00 THU</v>
      </c>
      <c r="G12" s="145" t="str">
        <f>欧洲!G12</f>
        <v>6:00 FRI</v>
      </c>
      <c r="H12" s="49">
        <f t="shared" si="0"/>
        <v>43657</v>
      </c>
      <c r="I12" s="40">
        <f t="shared" si="1"/>
        <v>17</v>
      </c>
      <c r="J12" s="40"/>
    </row>
    <row r="13" spans="1:10" x14ac:dyDescent="0.25">
      <c r="A13" s="91"/>
      <c r="B13" s="91"/>
      <c r="C13" s="91"/>
      <c r="D13" s="63"/>
      <c r="E13" s="63"/>
      <c r="F13" s="63"/>
      <c r="G13" s="63"/>
      <c r="H13" s="64"/>
      <c r="I13" s="40"/>
      <c r="J13" s="40"/>
    </row>
    <row r="14" spans="1:10" ht="23.4" thickBot="1" x14ac:dyDescent="0.5">
      <c r="A14" s="11" t="s">
        <v>108</v>
      </c>
      <c r="I14" s="40"/>
      <c r="J14" s="40"/>
    </row>
    <row r="15" spans="1:10" x14ac:dyDescent="0.25">
      <c r="A15" s="175" t="s">
        <v>5</v>
      </c>
      <c r="B15" s="177" t="s">
        <v>0</v>
      </c>
      <c r="C15" s="177" t="s">
        <v>7</v>
      </c>
      <c r="D15" s="189" t="s">
        <v>3</v>
      </c>
      <c r="E15" s="192"/>
      <c r="F15" s="192"/>
      <c r="G15" s="193"/>
      <c r="H15" s="120" t="s">
        <v>86</v>
      </c>
      <c r="I15" s="40" t="s">
        <v>86</v>
      </c>
      <c r="J15" s="40"/>
    </row>
    <row r="16" spans="1:10" x14ac:dyDescent="0.25">
      <c r="A16" s="176"/>
      <c r="B16" s="178"/>
      <c r="C16" s="178"/>
      <c r="D16" s="107" t="s">
        <v>1</v>
      </c>
      <c r="E16" s="107" t="s">
        <v>2</v>
      </c>
      <c r="F16" s="107" t="s">
        <v>110</v>
      </c>
      <c r="G16" s="107" t="s">
        <v>4</v>
      </c>
      <c r="H16" s="110" t="s">
        <v>1</v>
      </c>
      <c r="I16" s="40"/>
      <c r="J16" s="40"/>
    </row>
    <row r="17" spans="1:35" x14ac:dyDescent="0.25">
      <c r="A17" s="32" t="str">
        <f>地中海!A9</f>
        <v>MAERSK HANGZHOU/马士基杭州</v>
      </c>
      <c r="B17" s="32" t="str">
        <f>地中海!B9</f>
        <v>922W</v>
      </c>
      <c r="C17" s="32">
        <f>地中海!C9</f>
        <v>9784300</v>
      </c>
      <c r="D17" s="48">
        <f>地中海!D9</f>
        <v>43617</v>
      </c>
      <c r="E17" s="48">
        <f>地中海!E9</f>
        <v>43618</v>
      </c>
      <c r="F17" s="145" t="str">
        <f>地中海!F9</f>
        <v>8:00 WED</v>
      </c>
      <c r="G17" s="145" t="str">
        <f>地中海!G9</f>
        <v>6:00 THU</v>
      </c>
      <c r="H17" s="54">
        <f>E17+15</f>
        <v>43633</v>
      </c>
      <c r="I17" s="40">
        <f>H17-E17</f>
        <v>15</v>
      </c>
      <c r="J17" s="40"/>
    </row>
    <row r="18" spans="1:35" x14ac:dyDescent="0.25">
      <c r="A18" s="32" t="str">
        <f>地中海!A10</f>
        <v>MSC GENOVA/地中海热那亚</v>
      </c>
      <c r="B18" s="32" t="str">
        <f>地中海!B10</f>
        <v>QX923W</v>
      </c>
      <c r="C18" s="32">
        <f>地中海!C10</f>
        <v>9461386</v>
      </c>
      <c r="D18" s="48">
        <f>地中海!D10</f>
        <v>43624</v>
      </c>
      <c r="E18" s="48">
        <f>地中海!E10</f>
        <v>43625</v>
      </c>
      <c r="F18" s="145" t="str">
        <f>地中海!F10</f>
        <v>8:00 WED</v>
      </c>
      <c r="G18" s="145" t="str">
        <f>地中海!G10</f>
        <v>6:00 THU</v>
      </c>
      <c r="H18" s="54">
        <f t="shared" ref="H18:H20" si="2">E18+15</f>
        <v>43640</v>
      </c>
      <c r="I18" s="40">
        <f t="shared" ref="I18:I20" si="3">H18-E18</f>
        <v>15</v>
      </c>
      <c r="J18" s="40"/>
    </row>
    <row r="19" spans="1:35" x14ac:dyDescent="0.25">
      <c r="A19" s="32" t="str">
        <f>地中海!A11</f>
        <v>MAERSK HAMBURG/ 马士基汉堡</v>
      </c>
      <c r="B19" s="32" t="str">
        <f>地中海!B11</f>
        <v>924W</v>
      </c>
      <c r="C19" s="32">
        <f>地中海!C11</f>
        <v>9784312</v>
      </c>
      <c r="D19" s="48">
        <f>地中海!D11</f>
        <v>43631</v>
      </c>
      <c r="E19" s="48">
        <f>地中海!E11</f>
        <v>43632</v>
      </c>
      <c r="F19" s="145" t="str">
        <f>地中海!F11</f>
        <v>8:00 WED</v>
      </c>
      <c r="G19" s="145" t="str">
        <f>地中海!G11</f>
        <v>6:00 THU</v>
      </c>
      <c r="H19" s="54">
        <f t="shared" si="2"/>
        <v>43647</v>
      </c>
      <c r="I19" s="40">
        <f t="shared" si="3"/>
        <v>15</v>
      </c>
      <c r="J19" s="40"/>
    </row>
    <row r="20" spans="1:35" x14ac:dyDescent="0.25">
      <c r="A20" s="32" t="str">
        <f>地中海!A12</f>
        <v>MAERSK HAVANA/马士基哈瓦那</v>
      </c>
      <c r="B20" s="32" t="str">
        <f>地中海!B12</f>
        <v>925W</v>
      </c>
      <c r="C20" s="32">
        <f>地中海!C12</f>
        <v>9784336</v>
      </c>
      <c r="D20" s="48">
        <f>地中海!D12</f>
        <v>43638</v>
      </c>
      <c r="E20" s="48">
        <f>地中海!E12</f>
        <v>43639</v>
      </c>
      <c r="F20" s="145" t="str">
        <f>地中海!F12</f>
        <v>8:00 WED</v>
      </c>
      <c r="G20" s="145" t="str">
        <f>地中海!G12</f>
        <v>6:00 THU</v>
      </c>
      <c r="H20" s="54">
        <f t="shared" si="2"/>
        <v>43654</v>
      </c>
      <c r="I20" s="40">
        <f t="shared" si="3"/>
        <v>15</v>
      </c>
      <c r="J20" s="40"/>
    </row>
    <row r="21" spans="1:35" x14ac:dyDescent="0.25">
      <c r="A21" s="143" t="str">
        <f>地中海!A13</f>
        <v>MAERSK HERRERA/马士基何瑞娜</v>
      </c>
      <c r="B21" s="143" t="str">
        <f>地中海!B13</f>
        <v>926W</v>
      </c>
      <c r="C21" s="143">
        <f>地中海!C13</f>
        <v>9784324</v>
      </c>
      <c r="D21" s="145">
        <f>地中海!D13</f>
        <v>43645</v>
      </c>
      <c r="E21" s="145">
        <f>地中海!E13</f>
        <v>43646</v>
      </c>
      <c r="F21" s="145" t="str">
        <f>地中海!F13</f>
        <v>8:00 WED</v>
      </c>
      <c r="G21" s="145" t="str">
        <f>地中海!G13</f>
        <v>6:00 THU</v>
      </c>
      <c r="H21" s="54">
        <f t="shared" ref="H21" si="4">E21+15</f>
        <v>43661</v>
      </c>
      <c r="I21" s="40"/>
      <c r="J21" s="40"/>
    </row>
    <row r="22" spans="1:35" x14ac:dyDescent="0.25">
      <c r="H22" s="125"/>
    </row>
    <row r="23" spans="1:35" x14ac:dyDescent="0.25">
      <c r="A23" s="2" t="str">
        <f>欧洲!A57</f>
        <v>大连地区联系机构：利胜地中海航运（上海）有限公司大连分公司</v>
      </c>
      <c r="B23" s="1"/>
      <c r="C23" s="1"/>
      <c r="D23" s="6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2" t="str">
        <f>欧洲!A58</f>
        <v>地址:   大连市中山区中山路136号希望大厦1101房间</v>
      </c>
      <c r="B24" s="1"/>
      <c r="C24" s="1"/>
      <c r="D24" s="65"/>
    </row>
    <row r="25" spans="1:35" x14ac:dyDescent="0.25">
      <c r="A25" s="2" t="str">
        <f>欧洲!A59</f>
        <v>公司网址：www.msc.com 销售热线：88007538/88007505/88007515 联系人:Zorro Chen/Lydia Bi/Crystal Li</v>
      </c>
      <c r="B25" s="1"/>
      <c r="C25" s="1"/>
      <c r="D25" s="65"/>
    </row>
    <row r="26" spans="1:35" x14ac:dyDescent="0.25">
      <c r="A26" s="27" t="str">
        <f>欧洲!A60</f>
        <v>The above schedule is for reference only and subject to changes with/without prior notice.</v>
      </c>
      <c r="B26" s="1"/>
      <c r="C26" s="1"/>
      <c r="D26" s="65"/>
    </row>
    <row r="27" spans="1:35" x14ac:dyDescent="0.25">
      <c r="A27" s="15" t="str">
        <f>欧洲!A61</f>
        <v>1. 上表之船期仅作为为普通船期公布之用途，不构成任何要约或承诺、不构成运输合同或服务合同的内容；</v>
      </c>
      <c r="B27" s="3"/>
      <c r="C27" s="3"/>
      <c r="D27" s="74"/>
      <c r="E27" s="65"/>
      <c r="F27" s="65"/>
      <c r="G27" s="65"/>
      <c r="H27" s="65"/>
      <c r="I27" s="1"/>
      <c r="J27" s="1"/>
    </row>
    <row r="28" spans="1:35" x14ac:dyDescent="0.25">
      <c r="A28" s="15" t="str">
        <f>欧洲!A62</f>
        <v>2. 上表中之转运时间、转运港口、开船时间、航线安排仅供参考，不构成任何要约或承诺，不构成运输合同或服务合同的内容；</v>
      </c>
      <c r="B28" s="3"/>
      <c r="C28" s="3"/>
      <c r="D28" s="74"/>
      <c r="E28" s="65"/>
      <c r="F28" s="65"/>
      <c r="G28" s="65"/>
      <c r="H28" s="65"/>
      <c r="I28" s="1"/>
      <c r="J28" s="1"/>
    </row>
    <row r="29" spans="1:35" x14ac:dyDescent="0.25">
      <c r="A29" s="15" t="str">
        <f>欧洲!A63</f>
        <v>3. 我司有权对本表内容进行更新、修改及解释。</v>
      </c>
      <c r="B29" s="3"/>
      <c r="C29" s="3"/>
      <c r="D29" s="74"/>
      <c r="E29" s="65"/>
      <c r="F29" s="65"/>
      <c r="G29" s="65"/>
      <c r="H29" s="65"/>
      <c r="I29" s="1"/>
      <c r="J29" s="1"/>
    </row>
  </sheetData>
  <mergeCells count="8">
    <mergeCell ref="D7:G7"/>
    <mergeCell ref="D15:G15"/>
    <mergeCell ref="A7:A8"/>
    <mergeCell ref="B7:B8"/>
    <mergeCell ref="C7:C8"/>
    <mergeCell ref="A15:A16"/>
    <mergeCell ref="B15:B16"/>
    <mergeCell ref="C15:C16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A23:A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欧洲</vt:lpstr>
      <vt:lpstr>地中海</vt:lpstr>
      <vt:lpstr>美加线</vt:lpstr>
      <vt:lpstr>南美航线</vt:lpstr>
      <vt:lpstr>非洲</vt:lpstr>
      <vt:lpstr>澳新航线</vt:lpstr>
      <vt:lpstr>中东印巴红海</vt:lpstr>
      <vt:lpstr>东南亚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QU CNDLN CSR &amp; CO-ACT AM</dc:creator>
  <cp:lastModifiedBy>L QU CNDLN CSR &amp; CO-ACT AM</cp:lastModifiedBy>
  <dcterms:created xsi:type="dcterms:W3CDTF">2018-05-25T03:32:40Z</dcterms:created>
  <dcterms:modified xsi:type="dcterms:W3CDTF">2019-06-18T03:20:31Z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lily.qu@msc.com</vt:lpwstr>
  </property>
  <property fmtid="{D5CDD505-2E9C-101B-9397-08002B2CF9AE}" pid="5" name="MSIP_Label_fc24caf1-31f7-40c1-bde0-ca915f0156e3_SetDate">
    <vt:lpwstr>2018-06-04T00:48:42.2342438Z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Extended_MSFT_Method">
    <vt:lpwstr>Automatic</vt:lpwstr>
  </property>
  <property fmtid="{D5CDD505-2E9C-101B-9397-08002B2CF9AE}" pid="9" name="Sensitivity">
    <vt:lpwstr>Internal</vt:lpwstr>
  </property>
</Properties>
</file>