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9040" windowHeight="15840" activeTab="3"/>
  </bookViews>
  <sheets>
    <sheet name="欧洲" sheetId="1" r:id="rId1"/>
    <sheet name="地中海" sheetId="2" r:id="rId2"/>
    <sheet name="美加线" sheetId="15" r:id="rId3"/>
    <sheet name="南美航线" sheetId="3" r:id="rId4"/>
    <sheet name="非洲" sheetId="31" r:id="rId5"/>
    <sheet name="澳新航线" sheetId="28" r:id="rId6"/>
    <sheet name="中东印巴红海" sheetId="35" r:id="rId7"/>
    <sheet name="东南亚" sheetId="40" r:id="rId8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2"/>
  <c r="L35"/>
  <c r="L36"/>
  <c r="L37"/>
  <c r="K34"/>
  <c r="K35"/>
  <c r="K36"/>
  <c r="K37"/>
  <c r="J34"/>
  <c r="J35"/>
  <c r="J36"/>
  <c r="J37"/>
  <c r="M26"/>
  <c r="M27"/>
  <c r="M28"/>
  <c r="M29"/>
  <c r="L26"/>
  <c r="L27"/>
  <c r="L28"/>
  <c r="L29"/>
  <c r="K26"/>
  <c r="K27"/>
  <c r="K28"/>
  <c r="K29"/>
  <c r="J26"/>
  <c r="J27"/>
  <c r="J28"/>
  <c r="J29"/>
  <c r="L18"/>
  <c r="L19"/>
  <c r="L20"/>
  <c r="L21"/>
  <c r="K18"/>
  <c r="K19"/>
  <c r="K20"/>
  <c r="K21"/>
  <c r="J18"/>
  <c r="J19"/>
  <c r="J20"/>
  <c r="J21"/>
  <c r="J50" i="1"/>
  <c r="J51"/>
  <c r="J52"/>
  <c r="J53"/>
  <c r="J42"/>
  <c r="J43"/>
  <c r="J44"/>
  <c r="J45"/>
  <c r="K34"/>
  <c r="K35"/>
  <c r="K36"/>
  <c r="K37"/>
  <c r="J34"/>
  <c r="J35"/>
  <c r="J36"/>
  <c r="J37"/>
  <c r="L26"/>
  <c r="L27"/>
  <c r="L28"/>
  <c r="L29"/>
  <c r="K26"/>
  <c r="K27"/>
  <c r="K28"/>
  <c r="K29"/>
  <c r="J26"/>
  <c r="J27"/>
  <c r="J28"/>
  <c r="J29"/>
  <c r="J18"/>
  <c r="J19"/>
  <c r="J20"/>
  <c r="J21"/>
  <c r="F27"/>
  <c r="J18" i="15" l="1"/>
  <c r="J19"/>
  <c r="J20"/>
  <c r="J21"/>
  <c r="J17"/>
  <c r="J41" i="1" l="1"/>
  <c r="A29" i="40" l="1"/>
  <c r="B29"/>
  <c r="C29"/>
  <c r="F29"/>
  <c r="G29"/>
  <c r="A21"/>
  <c r="B21"/>
  <c r="C21"/>
  <c r="F21"/>
  <c r="G21"/>
  <c r="A13"/>
  <c r="B13"/>
  <c r="C13"/>
  <c r="F13"/>
  <c r="G13"/>
  <c r="A29" i="35"/>
  <c r="B29"/>
  <c r="C29"/>
  <c r="F29"/>
  <c r="G29"/>
  <c r="H21"/>
  <c r="A13"/>
  <c r="B13"/>
  <c r="C13"/>
  <c r="F13"/>
  <c r="G13"/>
  <c r="A21" i="28"/>
  <c r="B21"/>
  <c r="C21"/>
  <c r="F21"/>
  <c r="G21"/>
  <c r="A13"/>
  <c r="B13"/>
  <c r="C13"/>
  <c r="F13"/>
  <c r="G13"/>
  <c r="A21" i="31"/>
  <c r="B21"/>
  <c r="C21"/>
  <c r="F21"/>
  <c r="G21"/>
  <c r="A13"/>
  <c r="B13"/>
  <c r="C13"/>
  <c r="F13"/>
  <c r="G13"/>
  <c r="H53" i="3"/>
  <c r="A45"/>
  <c r="B45"/>
  <c r="C45"/>
  <c r="F45"/>
  <c r="G45"/>
  <c r="H45"/>
  <c r="A37"/>
  <c r="B37"/>
  <c r="C37"/>
  <c r="F37"/>
  <c r="G37"/>
  <c r="A29"/>
  <c r="B29"/>
  <c r="C29"/>
  <c r="F29"/>
  <c r="G29"/>
  <c r="A21"/>
  <c r="B21"/>
  <c r="C21"/>
  <c r="F21"/>
  <c r="G21"/>
  <c r="A13"/>
  <c r="B13"/>
  <c r="C13"/>
  <c r="F13"/>
  <c r="G13"/>
  <c r="A53" i="15"/>
  <c r="B53"/>
  <c r="C53"/>
  <c r="F53"/>
  <c r="G53"/>
  <c r="A45"/>
  <c r="B45"/>
  <c r="C45"/>
  <c r="F45"/>
  <c r="G45"/>
  <c r="A37"/>
  <c r="A53" i="3" s="1"/>
  <c r="B37" i="15"/>
  <c r="B53" i="3" s="1"/>
  <c r="C37" i="15"/>
  <c r="C53" i="3" s="1"/>
  <c r="F37" i="15"/>
  <c r="F53" i="3" s="1"/>
  <c r="G37" i="15"/>
  <c r="G53" i="3" s="1"/>
  <c r="A29" i="15"/>
  <c r="B29"/>
  <c r="C29"/>
  <c r="F29"/>
  <c r="G29"/>
  <c r="A21"/>
  <c r="B21"/>
  <c r="C21"/>
  <c r="F21"/>
  <c r="G21"/>
  <c r="A13"/>
  <c r="B13"/>
  <c r="C13"/>
  <c r="F13"/>
  <c r="G13"/>
  <c r="A37" i="2"/>
  <c r="B37"/>
  <c r="C37"/>
  <c r="F37"/>
  <c r="G37"/>
  <c r="A29"/>
  <c r="A21" i="35" s="1"/>
  <c r="B29" i="2"/>
  <c r="B21" i="35" s="1"/>
  <c r="C29" i="2"/>
  <c r="C21" i="35" s="1"/>
  <c r="F29" i="2"/>
  <c r="F21" i="35" s="1"/>
  <c r="G29" i="2"/>
  <c r="G21" i="35" s="1"/>
  <c r="A21" i="2"/>
  <c r="B21"/>
  <c r="C21"/>
  <c r="F21"/>
  <c r="G21"/>
  <c r="A53" i="1"/>
  <c r="B53"/>
  <c r="C53"/>
  <c r="F53"/>
  <c r="G53"/>
  <c r="A45"/>
  <c r="B45"/>
  <c r="C45"/>
  <c r="F45"/>
  <c r="G45"/>
  <c r="A37"/>
  <c r="B37"/>
  <c r="C37"/>
  <c r="F37"/>
  <c r="G37"/>
  <c r="A29"/>
  <c r="B29"/>
  <c r="C29"/>
  <c r="F29"/>
  <c r="G29"/>
  <c r="F20"/>
  <c r="A21"/>
  <c r="B21"/>
  <c r="C21"/>
  <c r="F21"/>
  <c r="G21"/>
  <c r="H18" i="35" l="1"/>
  <c r="H19"/>
  <c r="J25" i="40" l="1"/>
  <c r="B25"/>
  <c r="C25"/>
  <c r="D25"/>
  <c r="F25"/>
  <c r="G25"/>
  <c r="B26"/>
  <c r="C26"/>
  <c r="F26"/>
  <c r="G26"/>
  <c r="B27"/>
  <c r="C27"/>
  <c r="F27"/>
  <c r="G27"/>
  <c r="B28"/>
  <c r="C28"/>
  <c r="F28"/>
  <c r="G28"/>
  <c r="A26"/>
  <c r="A27"/>
  <c r="A28"/>
  <c r="A25"/>
  <c r="I26"/>
  <c r="I27" s="1"/>
  <c r="J27" s="1"/>
  <c r="J25" i="3"/>
  <c r="K25" s="1"/>
  <c r="J26" i="40" l="1"/>
  <c r="I28"/>
  <c r="I29" l="1"/>
  <c r="J29" s="1"/>
  <c r="J28"/>
  <c r="J33" i="2"/>
  <c r="K33" s="1"/>
  <c r="J25" i="35" l="1"/>
  <c r="B25"/>
  <c r="C25"/>
  <c r="D25"/>
  <c r="E25"/>
  <c r="F25"/>
  <c r="G25"/>
  <c r="B26"/>
  <c r="C26"/>
  <c r="F26"/>
  <c r="G26"/>
  <c r="B27"/>
  <c r="C27"/>
  <c r="F27"/>
  <c r="G27"/>
  <c r="B28"/>
  <c r="C28"/>
  <c r="F28"/>
  <c r="G28"/>
  <c r="A26"/>
  <c r="A27"/>
  <c r="A28"/>
  <c r="A25"/>
  <c r="I26"/>
  <c r="I27" s="1"/>
  <c r="J27" s="1"/>
  <c r="A30"/>
  <c r="J26" l="1"/>
  <c r="I28"/>
  <c r="B33" i="3"/>
  <c r="C33"/>
  <c r="D33"/>
  <c r="E33"/>
  <c r="F33"/>
  <c r="G33"/>
  <c r="B34"/>
  <c r="C34"/>
  <c r="F34"/>
  <c r="G34"/>
  <c r="B35"/>
  <c r="C35"/>
  <c r="F35"/>
  <c r="G35"/>
  <c r="B36"/>
  <c r="C36"/>
  <c r="F36"/>
  <c r="G36"/>
  <c r="A34"/>
  <c r="A35"/>
  <c r="A36"/>
  <c r="A33"/>
  <c r="B25"/>
  <c r="C25"/>
  <c r="D25"/>
  <c r="F25"/>
  <c r="G25"/>
  <c r="B26"/>
  <c r="C26"/>
  <c r="F26"/>
  <c r="G26"/>
  <c r="B27"/>
  <c r="C27"/>
  <c r="F27"/>
  <c r="G27"/>
  <c r="B28"/>
  <c r="C28"/>
  <c r="F28"/>
  <c r="G28"/>
  <c r="A26"/>
  <c r="A27"/>
  <c r="A28"/>
  <c r="A25"/>
  <c r="B17"/>
  <c r="C17"/>
  <c r="D17"/>
  <c r="F17"/>
  <c r="G17"/>
  <c r="B18"/>
  <c r="C18"/>
  <c r="F18"/>
  <c r="G18"/>
  <c r="B19"/>
  <c r="C19"/>
  <c r="F19"/>
  <c r="G19"/>
  <c r="B20"/>
  <c r="C20"/>
  <c r="F20"/>
  <c r="G20"/>
  <c r="A18"/>
  <c r="A19"/>
  <c r="A20"/>
  <c r="A17"/>
  <c r="J28" i="35" l="1"/>
  <c r="I29"/>
  <c r="J29" s="1"/>
  <c r="J17" i="31"/>
  <c r="J33" i="1"/>
  <c r="J33" i="3" l="1"/>
  <c r="J25" i="2" l="1"/>
  <c r="J25" i="1" l="1"/>
  <c r="K25" s="1"/>
  <c r="L25" s="1"/>
  <c r="J17"/>
  <c r="H9" l="1"/>
  <c r="A18" l="1"/>
  <c r="B18"/>
  <c r="C18"/>
  <c r="F18"/>
  <c r="G18"/>
  <c r="A19"/>
  <c r="B19"/>
  <c r="C19"/>
  <c r="F19"/>
  <c r="G19"/>
  <c r="A20"/>
  <c r="B20"/>
  <c r="C20"/>
  <c r="G20"/>
  <c r="G17"/>
  <c r="F17"/>
  <c r="E17"/>
  <c r="D17"/>
  <c r="C17"/>
  <c r="B17"/>
  <c r="A17"/>
  <c r="E9" i="2" l="1"/>
  <c r="E25" i="40" s="1"/>
  <c r="D10" i="2"/>
  <c r="D26" i="40" s="1"/>
  <c r="D10" i="1"/>
  <c r="D11" i="2" l="1"/>
  <c r="D26" i="3"/>
  <c r="D18"/>
  <c r="E17"/>
  <c r="E25"/>
  <c r="D26" i="35"/>
  <c r="D34" i="3"/>
  <c r="D11" i="1"/>
  <c r="D18"/>
  <c r="E10" i="2"/>
  <c r="E26" i="40" s="1"/>
  <c r="I49" i="3"/>
  <c r="J49" s="1"/>
  <c r="H50"/>
  <c r="H51"/>
  <c r="H52"/>
  <c r="H49"/>
  <c r="J41" i="15"/>
  <c r="K41" s="1"/>
  <c r="J9"/>
  <c r="H17" i="35"/>
  <c r="I17"/>
  <c r="J17" s="1"/>
  <c r="H20"/>
  <c r="E11" i="2" l="1"/>
  <c r="E27" i="40" s="1"/>
  <c r="D27"/>
  <c r="E18" i="3"/>
  <c r="E26"/>
  <c r="E27"/>
  <c r="E19"/>
  <c r="D12" i="2"/>
  <c r="D19" i="3"/>
  <c r="D27"/>
  <c r="D27" i="35"/>
  <c r="D35" i="3"/>
  <c r="D12" i="1"/>
  <c r="D13" s="1"/>
  <c r="D19"/>
  <c r="J49"/>
  <c r="I50"/>
  <c r="I51" s="1"/>
  <c r="I52" s="1"/>
  <c r="I53" s="1"/>
  <c r="D28" i="40" l="1"/>
  <c r="D13" i="2"/>
  <c r="D45" i="1"/>
  <c r="D37"/>
  <c r="D13" i="40"/>
  <c r="D37" i="15"/>
  <c r="D53" i="3" s="1"/>
  <c r="D29" i="15"/>
  <c r="D29" i="2"/>
  <c r="D21" i="35" s="1"/>
  <c r="D29" i="1"/>
  <c r="D29" i="35"/>
  <c r="D13" i="31"/>
  <c r="D13" i="35"/>
  <c r="D21" i="1"/>
  <c r="D37" i="3"/>
  <c r="D13"/>
  <c r="D20"/>
  <c r="D28"/>
  <c r="E12" i="2"/>
  <c r="E28" i="40" s="1"/>
  <c r="D28" i="35"/>
  <c r="D36" i="3"/>
  <c r="D20" i="1"/>
  <c r="G17" i="15"/>
  <c r="G18"/>
  <c r="G19"/>
  <c r="G20"/>
  <c r="F18"/>
  <c r="F19"/>
  <c r="F20"/>
  <c r="F17"/>
  <c r="G9"/>
  <c r="G10"/>
  <c r="G11"/>
  <c r="G12"/>
  <c r="F10"/>
  <c r="F11"/>
  <c r="F12"/>
  <c r="F9"/>
  <c r="E13" i="2" l="1"/>
  <c r="D21" i="31"/>
  <c r="D21" i="15"/>
  <c r="D45" i="3" s="1"/>
  <c r="D13" i="15"/>
  <c r="D37" i="2"/>
  <c r="D21"/>
  <c r="D53" i="1"/>
  <c r="D21" i="40"/>
  <c r="D29"/>
  <c r="D13" i="28"/>
  <c r="D21"/>
  <c r="D21" i="3"/>
  <c r="D53" i="15"/>
  <c r="D45"/>
  <c r="D29" i="3"/>
  <c r="E20"/>
  <c r="E28"/>
  <c r="G12" i="40"/>
  <c r="F12"/>
  <c r="G11"/>
  <c r="F11"/>
  <c r="G10"/>
  <c r="F10"/>
  <c r="F9"/>
  <c r="G9"/>
  <c r="F18"/>
  <c r="G18"/>
  <c r="F19"/>
  <c r="G19"/>
  <c r="F20"/>
  <c r="G20"/>
  <c r="F17"/>
  <c r="G17"/>
  <c r="F10" i="35"/>
  <c r="G10"/>
  <c r="F11"/>
  <c r="G11"/>
  <c r="F12"/>
  <c r="G12"/>
  <c r="F9"/>
  <c r="G9"/>
  <c r="F18" i="28"/>
  <c r="G18"/>
  <c r="F19"/>
  <c r="G19"/>
  <c r="F20"/>
  <c r="G20"/>
  <c r="F17"/>
  <c r="G17"/>
  <c r="F10"/>
  <c r="G10"/>
  <c r="F11"/>
  <c r="G11"/>
  <c r="F12"/>
  <c r="G12"/>
  <c r="F9"/>
  <c r="G9"/>
  <c r="F18" i="31"/>
  <c r="G18"/>
  <c r="F19"/>
  <c r="G19"/>
  <c r="F20"/>
  <c r="G20"/>
  <c r="F17"/>
  <c r="G17"/>
  <c r="F10"/>
  <c r="G10"/>
  <c r="F11"/>
  <c r="G11"/>
  <c r="F12"/>
  <c r="G12"/>
  <c r="F9"/>
  <c r="G9"/>
  <c r="F42" i="3"/>
  <c r="G42"/>
  <c r="F43"/>
  <c r="G43"/>
  <c r="F44"/>
  <c r="G44"/>
  <c r="G41"/>
  <c r="F41"/>
  <c r="F10"/>
  <c r="G10"/>
  <c r="F11"/>
  <c r="G11"/>
  <c r="F12"/>
  <c r="G12"/>
  <c r="F9"/>
  <c r="G9"/>
  <c r="F34" i="15"/>
  <c r="F50" i="3" s="1"/>
  <c r="G34" i="15"/>
  <c r="G50" i="3" s="1"/>
  <c r="F35" i="15"/>
  <c r="F51" i="3" s="1"/>
  <c r="G35" i="15"/>
  <c r="G51" i="3" s="1"/>
  <c r="F36" i="15"/>
  <c r="F52" i="3" s="1"/>
  <c r="G36" i="15"/>
  <c r="G52" i="3" s="1"/>
  <c r="F33" i="15"/>
  <c r="F49" i="3" s="1"/>
  <c r="G33" i="15"/>
  <c r="G49" i="3" s="1"/>
  <c r="F50" i="15"/>
  <c r="G50"/>
  <c r="F51"/>
  <c r="G51"/>
  <c r="F52"/>
  <c r="G52"/>
  <c r="F49"/>
  <c r="G49"/>
  <c r="F42"/>
  <c r="G42"/>
  <c r="F43"/>
  <c r="G43"/>
  <c r="F44"/>
  <c r="G44"/>
  <c r="F41"/>
  <c r="G41"/>
  <c r="F26"/>
  <c r="G26"/>
  <c r="F27"/>
  <c r="G27"/>
  <c r="F28"/>
  <c r="G28"/>
  <c r="F25"/>
  <c r="G25"/>
  <c r="F34" i="2"/>
  <c r="G34"/>
  <c r="F35"/>
  <c r="G35"/>
  <c r="F36"/>
  <c r="G36"/>
  <c r="F33"/>
  <c r="G33"/>
  <c r="F50" i="1"/>
  <c r="G50"/>
  <c r="F51"/>
  <c r="G51"/>
  <c r="F52"/>
  <c r="G52"/>
  <c r="F49"/>
  <c r="G49"/>
  <c r="F42"/>
  <c r="G42"/>
  <c r="F43"/>
  <c r="G43"/>
  <c r="F44"/>
  <c r="G44"/>
  <c r="F41"/>
  <c r="G41"/>
  <c r="F34"/>
  <c r="G34"/>
  <c r="F35"/>
  <c r="G35"/>
  <c r="F36"/>
  <c r="G36"/>
  <c r="F33"/>
  <c r="G33"/>
  <c r="F26"/>
  <c r="G26"/>
  <c r="G27"/>
  <c r="F28"/>
  <c r="G28"/>
  <c r="F25"/>
  <c r="G25"/>
  <c r="F26" i="2"/>
  <c r="F18" i="35" s="1"/>
  <c r="G26" i="2"/>
  <c r="G18" i="35" s="1"/>
  <c r="F27" i="2"/>
  <c r="F19" i="35" s="1"/>
  <c r="G27" i="2"/>
  <c r="G19" i="35" s="1"/>
  <c r="F28" i="2"/>
  <c r="F20" i="35" s="1"/>
  <c r="G28" i="2"/>
  <c r="G20" i="35" s="1"/>
  <c r="F25" i="2"/>
  <c r="F17" i="35" s="1"/>
  <c r="G25" i="2"/>
  <c r="G17" i="35" s="1"/>
  <c r="F18" i="2"/>
  <c r="G18"/>
  <c r="F19"/>
  <c r="G19"/>
  <c r="F20"/>
  <c r="G20"/>
  <c r="F17"/>
  <c r="G17"/>
  <c r="A18" i="40"/>
  <c r="B18"/>
  <c r="C18"/>
  <c r="D18"/>
  <c r="A19"/>
  <c r="B19"/>
  <c r="C19"/>
  <c r="D19"/>
  <c r="A20"/>
  <c r="B20"/>
  <c r="C20"/>
  <c r="D20"/>
  <c r="B17"/>
  <c r="C17"/>
  <c r="D17"/>
  <c r="A17"/>
  <c r="B9"/>
  <c r="C9"/>
  <c r="D9"/>
  <c r="E9"/>
  <c r="H9" s="1"/>
  <c r="B10"/>
  <c r="C10"/>
  <c r="B11"/>
  <c r="C11"/>
  <c r="B12"/>
  <c r="C12"/>
  <c r="A10"/>
  <c r="A11"/>
  <c r="A12"/>
  <c r="A9"/>
  <c r="L25" i="3"/>
  <c r="H13" i="2" l="1"/>
  <c r="I13" s="1"/>
  <c r="J13" s="1"/>
  <c r="K13" s="1"/>
  <c r="L13" s="1"/>
  <c r="E29" i="3"/>
  <c r="E21"/>
  <c r="E53" i="15"/>
  <c r="E45"/>
  <c r="E37" i="2"/>
  <c r="E21"/>
  <c r="E21" i="15"/>
  <c r="E45" i="3" s="1"/>
  <c r="E13" i="15"/>
  <c r="E53" i="1"/>
  <c r="E29" i="40"/>
  <c r="E21"/>
  <c r="H21" s="1"/>
  <c r="E21" i="31"/>
  <c r="E13" i="28"/>
  <c r="E21"/>
  <c r="J9" i="35"/>
  <c r="K9" s="1"/>
  <c r="B9"/>
  <c r="C9"/>
  <c r="D9"/>
  <c r="E9"/>
  <c r="B10"/>
  <c r="C10"/>
  <c r="B11"/>
  <c r="C11"/>
  <c r="B12"/>
  <c r="C12"/>
  <c r="A10"/>
  <c r="A11"/>
  <c r="A12"/>
  <c r="A9"/>
  <c r="B17" i="28"/>
  <c r="C17"/>
  <c r="D17"/>
  <c r="B18"/>
  <c r="C18"/>
  <c r="D18"/>
  <c r="B19"/>
  <c r="C19"/>
  <c r="D19"/>
  <c r="B20"/>
  <c r="C20"/>
  <c r="D20"/>
  <c r="A18"/>
  <c r="A19"/>
  <c r="A20"/>
  <c r="A17"/>
  <c r="B9"/>
  <c r="C9"/>
  <c r="D9"/>
  <c r="B10"/>
  <c r="C10"/>
  <c r="D10"/>
  <c r="B11"/>
  <c r="C11"/>
  <c r="D11"/>
  <c r="B12"/>
  <c r="C12"/>
  <c r="D12"/>
  <c r="A10"/>
  <c r="A11"/>
  <c r="A12"/>
  <c r="A9"/>
  <c r="B17" i="31"/>
  <c r="C17"/>
  <c r="D17"/>
  <c r="B18"/>
  <c r="C18"/>
  <c r="D18"/>
  <c r="B19"/>
  <c r="C19"/>
  <c r="D19"/>
  <c r="B20"/>
  <c r="C20"/>
  <c r="D20"/>
  <c r="A18"/>
  <c r="A19"/>
  <c r="A20"/>
  <c r="A17"/>
  <c r="B9" l="1"/>
  <c r="C9"/>
  <c r="D9"/>
  <c r="E9"/>
  <c r="B10"/>
  <c r="C10"/>
  <c r="B11"/>
  <c r="C11"/>
  <c r="B12"/>
  <c r="C12"/>
  <c r="A10"/>
  <c r="A11"/>
  <c r="A12"/>
  <c r="A9"/>
  <c r="I41" i="3" l="1"/>
  <c r="J41" s="1"/>
  <c r="H42"/>
  <c r="H43"/>
  <c r="H44"/>
  <c r="H41"/>
  <c r="B9"/>
  <c r="C9"/>
  <c r="D9"/>
  <c r="E9"/>
  <c r="B10"/>
  <c r="C10"/>
  <c r="B11"/>
  <c r="C11"/>
  <c r="B12"/>
  <c r="C12"/>
  <c r="A10"/>
  <c r="A11"/>
  <c r="A12"/>
  <c r="A9"/>
  <c r="J33" i="15"/>
  <c r="K33" s="1"/>
  <c r="I34"/>
  <c r="J34" s="1"/>
  <c r="K34" s="1"/>
  <c r="I50" i="3" l="1"/>
  <c r="J50" s="1"/>
  <c r="I35" i="15"/>
  <c r="B33"/>
  <c r="B49" i="3" s="1"/>
  <c r="C33" i="15"/>
  <c r="C49" i="3" s="1"/>
  <c r="D33" i="15"/>
  <c r="D49" i="3" s="1"/>
  <c r="E33" i="15"/>
  <c r="E49" i="3" s="1"/>
  <c r="B34" i="15"/>
  <c r="B50" i="3" s="1"/>
  <c r="C34" i="15"/>
  <c r="C50" i="3" s="1"/>
  <c r="B35" i="15"/>
  <c r="B51" i="3" s="1"/>
  <c r="C35" i="15"/>
  <c r="C51" i="3" s="1"/>
  <c r="B36" i="15"/>
  <c r="B52" i="3" s="1"/>
  <c r="C36" i="15"/>
  <c r="C52" i="3" s="1"/>
  <c r="A34" i="15"/>
  <c r="A50" i="3" s="1"/>
  <c r="A35" i="15"/>
  <c r="A51" i="3" s="1"/>
  <c r="A36" i="15"/>
  <c r="A52" i="3" s="1"/>
  <c r="A33" i="15"/>
  <c r="A49" i="3" s="1"/>
  <c r="J49" i="15"/>
  <c r="K49" s="1"/>
  <c r="L49" s="1"/>
  <c r="I50"/>
  <c r="J50" s="1"/>
  <c r="K50" s="1"/>
  <c r="L50" s="1"/>
  <c r="B49"/>
  <c r="C49"/>
  <c r="D49"/>
  <c r="B50"/>
  <c r="C50"/>
  <c r="D50"/>
  <c r="B51"/>
  <c r="C51"/>
  <c r="D51"/>
  <c r="B52"/>
  <c r="C52"/>
  <c r="D52"/>
  <c r="A50"/>
  <c r="A51"/>
  <c r="A52"/>
  <c r="A49"/>
  <c r="I42"/>
  <c r="J42" s="1"/>
  <c r="K42" s="1"/>
  <c r="I51" i="3" l="1"/>
  <c r="J51" s="1"/>
  <c r="J35" i="15"/>
  <c r="K35" s="1"/>
  <c r="I43"/>
  <c r="J43" s="1"/>
  <c r="K43" s="1"/>
  <c r="I51"/>
  <c r="J51" s="1"/>
  <c r="K51" s="1"/>
  <c r="L51" s="1"/>
  <c r="I36"/>
  <c r="I37" s="1"/>
  <c r="I44"/>
  <c r="J44" l="1"/>
  <c r="K44" s="1"/>
  <c r="I45"/>
  <c r="J45" s="1"/>
  <c r="J37"/>
  <c r="K37" s="1"/>
  <c r="I53" i="3"/>
  <c r="J53" s="1"/>
  <c r="J36" i="15"/>
  <c r="K36" s="1"/>
  <c r="I52" i="3"/>
  <c r="J52" s="1"/>
  <c r="I52" i="15"/>
  <c r="B41"/>
  <c r="C41"/>
  <c r="D41"/>
  <c r="B42"/>
  <c r="C42"/>
  <c r="D42"/>
  <c r="B43"/>
  <c r="C43"/>
  <c r="D43"/>
  <c r="B44"/>
  <c r="C44"/>
  <c r="D44"/>
  <c r="A42"/>
  <c r="A43"/>
  <c r="A44"/>
  <c r="A41"/>
  <c r="J52" l="1"/>
  <c r="K52" s="1"/>
  <c r="L52" s="1"/>
  <c r="I53"/>
  <c r="J53" s="1"/>
  <c r="K53" s="1"/>
  <c r="L53" s="1"/>
  <c r="L45"/>
  <c r="K45"/>
  <c r="B25"/>
  <c r="C25"/>
  <c r="D25"/>
  <c r="E25"/>
  <c r="B26"/>
  <c r="C26"/>
  <c r="B27"/>
  <c r="C27"/>
  <c r="B28"/>
  <c r="C28"/>
  <c r="A26"/>
  <c r="A27"/>
  <c r="A28"/>
  <c r="A25"/>
  <c r="B17" l="1"/>
  <c r="B41" i="3" s="1"/>
  <c r="C17" i="15"/>
  <c r="C41" i="3" s="1"/>
  <c r="D17" i="15"/>
  <c r="D41" i="3" s="1"/>
  <c r="B18" i="15"/>
  <c r="B42" i="3" s="1"/>
  <c r="C18" i="15"/>
  <c r="C42" i="3" s="1"/>
  <c r="D18" i="15"/>
  <c r="D42" i="3" s="1"/>
  <c r="B19" i="15"/>
  <c r="B43" i="3" s="1"/>
  <c r="C19" i="15"/>
  <c r="C43" i="3" s="1"/>
  <c r="D19" i="15"/>
  <c r="D43" i="3" s="1"/>
  <c r="B20" i="15"/>
  <c r="B44" i="3" s="1"/>
  <c r="C20" i="15"/>
  <c r="C44" i="3" s="1"/>
  <c r="D20" i="15"/>
  <c r="D44" i="3" s="1"/>
  <c r="A18" i="15"/>
  <c r="A42" i="3" s="1"/>
  <c r="A19" i="15"/>
  <c r="A43" i="3" s="1"/>
  <c r="A20" i="15"/>
  <c r="A44" i="3" s="1"/>
  <c r="A17" i="15"/>
  <c r="A41" i="3" s="1"/>
  <c r="K9" i="15"/>
  <c r="I10"/>
  <c r="B9"/>
  <c r="C9"/>
  <c r="D9"/>
  <c r="B10"/>
  <c r="C10"/>
  <c r="D10"/>
  <c r="B11"/>
  <c r="C11"/>
  <c r="D11"/>
  <c r="B12"/>
  <c r="C12"/>
  <c r="D12"/>
  <c r="A10"/>
  <c r="A11"/>
  <c r="A12"/>
  <c r="A9"/>
  <c r="B33" i="2"/>
  <c r="C33"/>
  <c r="D33"/>
  <c r="B34"/>
  <c r="C34"/>
  <c r="B35"/>
  <c r="C35"/>
  <c r="B36"/>
  <c r="C36"/>
  <c r="A34"/>
  <c r="A35"/>
  <c r="A36"/>
  <c r="A33"/>
  <c r="I11" i="15" l="1"/>
  <c r="J10"/>
  <c r="K10" s="1"/>
  <c r="K25" i="2"/>
  <c r="L25" s="1"/>
  <c r="M25" s="1"/>
  <c r="I26"/>
  <c r="I12" i="15" l="1"/>
  <c r="J11"/>
  <c r="K11" s="1"/>
  <c r="I27" i="2"/>
  <c r="I18" i="35"/>
  <c r="J18" s="1"/>
  <c r="B25" i="2"/>
  <c r="B17" i="35" s="1"/>
  <c r="C25" i="2"/>
  <c r="C17" i="35" s="1"/>
  <c r="D25" i="2"/>
  <c r="D17" i="35" s="1"/>
  <c r="E25" i="2"/>
  <c r="E17" i="35" s="1"/>
  <c r="B26" i="2"/>
  <c r="B18" i="35" s="1"/>
  <c r="C26" i="2"/>
  <c r="C18" i="35" s="1"/>
  <c r="B27" i="2"/>
  <c r="B19" i="35" s="1"/>
  <c r="C27" i="2"/>
  <c r="C19" i="35" s="1"/>
  <c r="B28" i="2"/>
  <c r="B20" i="35" s="1"/>
  <c r="C28" i="2"/>
  <c r="C20" i="35" s="1"/>
  <c r="A26" i="2"/>
  <c r="A18" i="35" s="1"/>
  <c r="A27" i="2"/>
  <c r="A19" i="35" s="1"/>
  <c r="A28" i="2"/>
  <c r="A20" i="35" s="1"/>
  <c r="A25" i="2"/>
  <c r="A17" i="35" s="1"/>
  <c r="J17" i="2"/>
  <c r="K17" s="1"/>
  <c r="L17" s="1"/>
  <c r="I18"/>
  <c r="B17"/>
  <c r="C17"/>
  <c r="D17"/>
  <c r="B18"/>
  <c r="C18"/>
  <c r="B19"/>
  <c r="C19"/>
  <c r="B20"/>
  <c r="C20"/>
  <c r="A18"/>
  <c r="A19"/>
  <c r="A20"/>
  <c r="A17"/>
  <c r="J12" i="15" l="1"/>
  <c r="K12" s="1"/>
  <c r="I13"/>
  <c r="J13" s="1"/>
  <c r="K13" s="1"/>
  <c r="I19" i="2"/>
  <c r="I28"/>
  <c r="I29" s="1"/>
  <c r="I19" i="35"/>
  <c r="J19" s="1"/>
  <c r="I20" i="2"/>
  <c r="I21" l="1"/>
  <c r="I21" i="35"/>
  <c r="J21" s="1"/>
  <c r="I20"/>
  <c r="J20" s="1"/>
  <c r="B49" i="1"/>
  <c r="C49"/>
  <c r="D49"/>
  <c r="B50"/>
  <c r="C50"/>
  <c r="B51"/>
  <c r="C51"/>
  <c r="B52"/>
  <c r="C52"/>
  <c r="A50"/>
  <c r="A51"/>
  <c r="A52"/>
  <c r="A49"/>
  <c r="I42" l="1"/>
  <c r="B41"/>
  <c r="C41"/>
  <c r="D41"/>
  <c r="E41"/>
  <c r="B42"/>
  <c r="C42"/>
  <c r="B43"/>
  <c r="C43"/>
  <c r="B44"/>
  <c r="C44"/>
  <c r="A42"/>
  <c r="A43"/>
  <c r="A44"/>
  <c r="A41"/>
  <c r="K33"/>
  <c r="I34"/>
  <c r="B33"/>
  <c r="C33"/>
  <c r="D33"/>
  <c r="E33"/>
  <c r="B34"/>
  <c r="C34"/>
  <c r="B35"/>
  <c r="C35"/>
  <c r="B36"/>
  <c r="C36"/>
  <c r="A34"/>
  <c r="A35"/>
  <c r="A36"/>
  <c r="A33"/>
  <c r="I26"/>
  <c r="B25"/>
  <c r="C25"/>
  <c r="D25"/>
  <c r="E25"/>
  <c r="B26"/>
  <c r="C26"/>
  <c r="B27"/>
  <c r="C27"/>
  <c r="B28"/>
  <c r="C28"/>
  <c r="A26"/>
  <c r="A27"/>
  <c r="A28"/>
  <c r="A25"/>
  <c r="I43" l="1"/>
  <c r="I27"/>
  <c r="I35"/>
  <c r="I18"/>
  <c r="I44" l="1"/>
  <c r="I28"/>
  <c r="I29" s="1"/>
  <c r="I19"/>
  <c r="I36"/>
  <c r="I37" s="1"/>
  <c r="I45" l="1"/>
  <c r="I20"/>
  <c r="I21" s="1"/>
  <c r="D34" i="2"/>
  <c r="E10" i="1"/>
  <c r="H10" l="1"/>
  <c r="I10" s="1"/>
  <c r="J10" s="1"/>
  <c r="K10" s="1"/>
  <c r="L10" s="1"/>
  <c r="E26" i="35"/>
  <c r="E34" i="3"/>
  <c r="E18" i="1"/>
  <c r="E10" i="40"/>
  <c r="H10" s="1"/>
  <c r="E10" i="35"/>
  <c r="E10" i="31"/>
  <c r="E10" i="3"/>
  <c r="E34" i="15"/>
  <c r="E50" i="3" s="1"/>
  <c r="E26" i="15"/>
  <c r="E26" i="2"/>
  <c r="E18" i="35" s="1"/>
  <c r="D10" i="40"/>
  <c r="D10" i="35"/>
  <c r="D10" i="31"/>
  <c r="D10" i="3"/>
  <c r="D34" i="15"/>
  <c r="D50" i="3" s="1"/>
  <c r="D26" i="15"/>
  <c r="D26" i="2"/>
  <c r="D18" i="35" s="1"/>
  <c r="D50" i="1"/>
  <c r="D18" i="2"/>
  <c r="D26" i="1"/>
  <c r="D42"/>
  <c r="D34"/>
  <c r="E26"/>
  <c r="E34"/>
  <c r="E42"/>
  <c r="E11"/>
  <c r="H11" l="1"/>
  <c r="I11" s="1"/>
  <c r="J11" s="1"/>
  <c r="K11" s="1"/>
  <c r="L11" s="1"/>
  <c r="E27" i="35"/>
  <c r="E35" i="3"/>
  <c r="E19" i="1"/>
  <c r="D11" i="40"/>
  <c r="D11" i="35"/>
  <c r="D11" i="31"/>
  <c r="D11" i="3"/>
  <c r="D35" i="15"/>
  <c r="D51" i="3" s="1"/>
  <c r="D27" i="15"/>
  <c r="D27" i="2"/>
  <c r="D19" i="35" s="1"/>
  <c r="E11" i="40"/>
  <c r="H11" s="1"/>
  <c r="E11" i="35"/>
  <c r="E11" i="31"/>
  <c r="E11" i="3"/>
  <c r="E35" i="15"/>
  <c r="E51" i="3" s="1"/>
  <c r="E27" i="15"/>
  <c r="E27" i="2"/>
  <c r="E19" i="35" s="1"/>
  <c r="D19" i="2"/>
  <c r="D35"/>
  <c r="D36"/>
  <c r="D51" i="1"/>
  <c r="E35"/>
  <c r="E43"/>
  <c r="E12"/>
  <c r="E13" s="1"/>
  <c r="D27"/>
  <c r="D35"/>
  <c r="D43"/>
  <c r="E27"/>
  <c r="H13" l="1"/>
  <c r="I13" s="1"/>
  <c r="J13" s="1"/>
  <c r="K13" s="1"/>
  <c r="L13" s="1"/>
  <c r="E37" i="3"/>
  <c r="E13"/>
  <c r="E29" i="15"/>
  <c r="E45" i="1"/>
  <c r="E37" i="15"/>
  <c r="E53" i="3" s="1"/>
  <c r="E29" i="2"/>
  <c r="E21" i="35" s="1"/>
  <c r="E37" i="1"/>
  <c r="E13" i="40"/>
  <c r="H13" s="1"/>
  <c r="E29" i="35"/>
  <c r="E13" i="31"/>
  <c r="E21" i="1"/>
  <c r="E29"/>
  <c r="E13" i="35"/>
  <c r="E28"/>
  <c r="E36" i="3"/>
  <c r="H12" i="1"/>
  <c r="I12" s="1"/>
  <c r="J12" s="1"/>
  <c r="K12" s="1"/>
  <c r="L12" s="1"/>
  <c r="E28"/>
  <c r="E20"/>
  <c r="D12" i="40"/>
  <c r="D12" i="35"/>
  <c r="D12" i="31"/>
  <c r="D12" i="3"/>
  <c r="D36" i="15"/>
  <c r="D52" i="3" s="1"/>
  <c r="D28" i="15"/>
  <c r="D28" i="2"/>
  <c r="D20" i="35" s="1"/>
  <c r="E12" i="40"/>
  <c r="H12" s="1"/>
  <c r="E12" i="35"/>
  <c r="E12" i="31"/>
  <c r="E12" i="3"/>
  <c r="E36" i="15"/>
  <c r="E52" i="3" s="1"/>
  <c r="E28" i="15"/>
  <c r="E28" i="2"/>
  <c r="E20" i="35" s="1"/>
  <c r="D52" i="1"/>
  <c r="D20" i="2"/>
  <c r="D28" i="1"/>
  <c r="D44"/>
  <c r="D36"/>
  <c r="E36"/>
  <c r="E44"/>
  <c r="E33" i="2" l="1"/>
  <c r="E17" i="40"/>
  <c r="H17" s="1"/>
  <c r="E9" i="28"/>
  <c r="E17" i="31"/>
  <c r="E17" i="28"/>
  <c r="E49" i="15"/>
  <c r="E41"/>
  <c r="E9"/>
  <c r="E17"/>
  <c r="E41" i="3" s="1"/>
  <c r="E49" i="1"/>
  <c r="E17" i="2"/>
  <c r="H9"/>
  <c r="I9" s="1"/>
  <c r="J9" s="1"/>
  <c r="K9" s="1"/>
  <c r="L9" s="1"/>
  <c r="E18" i="40" l="1"/>
  <c r="H18" s="1"/>
  <c r="E18" i="28"/>
  <c r="E18" i="31"/>
  <c r="E10" i="28"/>
  <c r="E50" i="15"/>
  <c r="E42"/>
  <c r="E10"/>
  <c r="E18"/>
  <c r="E42" i="3" s="1"/>
  <c r="E18" i="2"/>
  <c r="E34"/>
  <c r="H10"/>
  <c r="I10" s="1"/>
  <c r="J10" s="1"/>
  <c r="K10" s="1"/>
  <c r="L10" s="1"/>
  <c r="E50" i="1"/>
  <c r="E19" i="40" l="1"/>
  <c r="H19" s="1"/>
  <c r="E11" i="28"/>
  <c r="E19"/>
  <c r="E19" i="31"/>
  <c r="E51" i="15"/>
  <c r="E43"/>
  <c r="E11"/>
  <c r="E19"/>
  <c r="E43" i="3" s="1"/>
  <c r="E19" i="2"/>
  <c r="E35"/>
  <c r="H11"/>
  <c r="I11" s="1"/>
  <c r="J11" s="1"/>
  <c r="K11" s="1"/>
  <c r="L11" s="1"/>
  <c r="E51" i="1"/>
  <c r="E20" i="40" l="1"/>
  <c r="H20" s="1"/>
  <c r="E20" i="28"/>
  <c r="E20" i="31"/>
  <c r="E12" i="28"/>
  <c r="E52" i="15"/>
  <c r="E44"/>
  <c r="E20"/>
  <c r="E44" i="3" s="1"/>
  <c r="E12" i="15"/>
  <c r="E20" i="2"/>
  <c r="E36"/>
  <c r="H12"/>
  <c r="I12" s="1"/>
  <c r="J12" s="1"/>
  <c r="K12" s="1"/>
  <c r="L12" s="1"/>
  <c r="E52" i="1"/>
  <c r="I34" i="3"/>
  <c r="J34" s="1"/>
  <c r="K34" s="1"/>
  <c r="L34" s="1"/>
  <c r="M34" s="1"/>
  <c r="N34" s="1"/>
  <c r="O34" s="1"/>
  <c r="I35" l="1"/>
  <c r="J35" s="1"/>
  <c r="K35" s="1"/>
  <c r="L35" s="1"/>
  <c r="M35" s="1"/>
  <c r="N35" s="1"/>
  <c r="O35" s="1"/>
  <c r="I36" l="1"/>
  <c r="I37" s="1"/>
  <c r="J37" s="1"/>
  <c r="K37" s="1"/>
  <c r="L37" s="1"/>
  <c r="M37" s="1"/>
  <c r="N37" s="1"/>
  <c r="O37" s="1"/>
  <c r="J36" l="1"/>
  <c r="K36" s="1"/>
  <c r="L36" s="1"/>
  <c r="M36" s="1"/>
  <c r="N36" s="1"/>
  <c r="O36" s="1"/>
  <c r="L41" i="1"/>
  <c r="J9" i="31" l="1"/>
  <c r="J25" i="15" l="1"/>
  <c r="K25" l="1"/>
  <c r="L25" s="1"/>
  <c r="M25" s="1"/>
  <c r="N25" s="1"/>
  <c r="K49" i="3"/>
  <c r="I18" i="31"/>
  <c r="J18" s="1"/>
  <c r="I19" l="1"/>
  <c r="J19" s="1"/>
  <c r="K41" i="3"/>
  <c r="I20" i="31" l="1"/>
  <c r="I26" i="15"/>
  <c r="J20" i="31" l="1"/>
  <c r="I21"/>
  <c r="J21" s="1"/>
  <c r="I27" i="15"/>
  <c r="I28" s="1"/>
  <c r="I29" s="1"/>
  <c r="J29" s="1"/>
  <c r="K29" s="1"/>
  <c r="L29" s="1"/>
  <c r="M29" s="1"/>
  <c r="N29" s="1"/>
  <c r="J26"/>
  <c r="K26" s="1"/>
  <c r="L26" s="1"/>
  <c r="M26" s="1"/>
  <c r="N26" s="1"/>
  <c r="M33"/>
  <c r="L33"/>
  <c r="S25"/>
  <c r="R25"/>
  <c r="Q25"/>
  <c r="P25"/>
  <c r="O25"/>
  <c r="J27" l="1"/>
  <c r="K27" s="1"/>
  <c r="L27" s="1"/>
  <c r="M27" s="1"/>
  <c r="N27" s="1"/>
  <c r="J28"/>
  <c r="K28" s="1"/>
  <c r="L28" s="1"/>
  <c r="M28" s="1"/>
  <c r="N28" s="1"/>
  <c r="O49"/>
  <c r="N49"/>
  <c r="M49"/>
  <c r="J17" i="3"/>
  <c r="K17" s="1"/>
  <c r="L17" s="1"/>
  <c r="M17" s="1"/>
  <c r="N17" s="1"/>
  <c r="L9" i="15" l="1"/>
  <c r="A54" i="3" l="1"/>
  <c r="A55"/>
  <c r="A56"/>
  <c r="A57"/>
  <c r="A58"/>
  <c r="I10" i="28" l="1"/>
  <c r="I11" s="1"/>
  <c r="I12" s="1"/>
  <c r="I13" s="1"/>
  <c r="J13" s="1"/>
  <c r="K13" s="1"/>
  <c r="L13" s="1"/>
  <c r="M13" s="1"/>
  <c r="N13" s="1"/>
  <c r="O13" s="1"/>
  <c r="P13" s="1"/>
  <c r="K9" i="31"/>
  <c r="J10" i="28" l="1"/>
  <c r="K10" s="1"/>
  <c r="L10" l="1"/>
  <c r="M10" s="1"/>
  <c r="N10" s="1"/>
  <c r="O10" s="1"/>
  <c r="P10" s="1"/>
  <c r="J11"/>
  <c r="K11" s="1"/>
  <c r="L11" l="1"/>
  <c r="M11" s="1"/>
  <c r="N11" s="1"/>
  <c r="O11" s="1"/>
  <c r="P11" s="1"/>
  <c r="J12"/>
  <c r="K12" s="1"/>
  <c r="M17" i="15"/>
  <c r="L12" i="28" l="1"/>
  <c r="M12" s="1"/>
  <c r="N12" s="1"/>
  <c r="O12" s="1"/>
  <c r="P12" s="1"/>
  <c r="M41" i="15" l="1"/>
  <c r="L41"/>
  <c r="I18" i="3" l="1"/>
  <c r="I19" s="1"/>
  <c r="I20" s="1"/>
  <c r="I21" s="1"/>
  <c r="J21" s="1"/>
  <c r="K21" s="1"/>
  <c r="L21" s="1"/>
  <c r="M21" s="1"/>
  <c r="N21" s="1"/>
  <c r="O21" s="1"/>
  <c r="J18" l="1"/>
  <c r="K18" s="1"/>
  <c r="L18" s="1"/>
  <c r="M18" s="1"/>
  <c r="N18" s="1"/>
  <c r="O18" s="1"/>
  <c r="J19" l="1"/>
  <c r="K19" s="1"/>
  <c r="L19" s="1"/>
  <c r="M19" s="1"/>
  <c r="N19" s="1"/>
  <c r="O19" s="1"/>
  <c r="I10" i="35"/>
  <c r="L9"/>
  <c r="M9" s="1"/>
  <c r="J10" l="1"/>
  <c r="K10" s="1"/>
  <c r="L10" s="1"/>
  <c r="M10" s="1"/>
  <c r="N10" s="1"/>
  <c r="O10" s="1"/>
  <c r="I11"/>
  <c r="N9"/>
  <c r="O9" s="1"/>
  <c r="J20" i="3"/>
  <c r="K20" s="1"/>
  <c r="L20" s="1"/>
  <c r="M20" s="1"/>
  <c r="N20" s="1"/>
  <c r="O20" s="1"/>
  <c r="I12" i="35" l="1"/>
  <c r="I13" s="1"/>
  <c r="J13" s="1"/>
  <c r="K13" s="1"/>
  <c r="L13" s="1"/>
  <c r="M13" s="1"/>
  <c r="N13" s="1"/>
  <c r="O13" s="1"/>
  <c r="J11"/>
  <c r="K11" s="1"/>
  <c r="L11" s="1"/>
  <c r="M11" s="1"/>
  <c r="N11" s="1"/>
  <c r="O11" s="1"/>
  <c r="J12" l="1"/>
  <c r="K12" s="1"/>
  <c r="L12" s="1"/>
  <c r="M12" s="1"/>
  <c r="N12" s="1"/>
  <c r="O12" s="1"/>
  <c r="K17" i="1"/>
  <c r="R25" i="2"/>
  <c r="Q25"/>
  <c r="P25"/>
  <c r="N25"/>
  <c r="O25"/>
  <c r="K18" i="1" l="1"/>
  <c r="L42" i="15"/>
  <c r="M42"/>
  <c r="N26" i="2"/>
  <c r="P26"/>
  <c r="Q26"/>
  <c r="O26"/>
  <c r="R26"/>
  <c r="N50" i="15"/>
  <c r="M50"/>
  <c r="O50"/>
  <c r="M51" l="1"/>
  <c r="N51"/>
  <c r="O51"/>
  <c r="L43"/>
  <c r="M43"/>
  <c r="A23" i="31"/>
  <c r="A24"/>
  <c r="A25"/>
  <c r="A26"/>
  <c r="A27"/>
  <c r="A28"/>
  <c r="A22"/>
  <c r="A31" i="40"/>
  <c r="A32"/>
  <c r="A33"/>
  <c r="A34"/>
  <c r="A35"/>
  <c r="A36"/>
  <c r="A30"/>
  <c r="A31" i="35"/>
  <c r="A32"/>
  <c r="A33"/>
  <c r="A34"/>
  <c r="A35"/>
  <c r="A36"/>
  <c r="A30" i="28"/>
  <c r="A31"/>
  <c r="A32"/>
  <c r="A33"/>
  <c r="A34"/>
  <c r="A35"/>
  <c r="A29"/>
  <c r="K18" i="31"/>
  <c r="K19"/>
  <c r="K20"/>
  <c r="K17"/>
  <c r="A59" i="3"/>
  <c r="A60"/>
  <c r="A55" i="15"/>
  <c r="A56"/>
  <c r="A57"/>
  <c r="A58"/>
  <c r="A59"/>
  <c r="A60"/>
  <c r="A54"/>
  <c r="A39" i="2"/>
  <c r="A40"/>
  <c r="A41"/>
  <c r="A42"/>
  <c r="A43"/>
  <c r="A44"/>
  <c r="A38"/>
  <c r="I9" i="40"/>
  <c r="K33" i="3"/>
  <c r="I26"/>
  <c r="I19" i="28"/>
  <c r="I20" s="1"/>
  <c r="I21" s="1"/>
  <c r="J21" s="1"/>
  <c r="K21" s="1"/>
  <c r="L21" s="1"/>
  <c r="M21" s="1"/>
  <c r="N21" s="1"/>
  <c r="O21" s="1"/>
  <c r="I34" i="2"/>
  <c r="L33"/>
  <c r="I18" i="15"/>
  <c r="I10" i="3"/>
  <c r="J9"/>
  <c r="K9" s="1"/>
  <c r="L9" s="1"/>
  <c r="M9" s="1"/>
  <c r="L9" i="31"/>
  <c r="I10"/>
  <c r="J9" i="28"/>
  <c r="K9" s="1"/>
  <c r="L9" s="1"/>
  <c r="L26" i="3" l="1"/>
  <c r="M26" s="1"/>
  <c r="J26"/>
  <c r="K26" s="1"/>
  <c r="I11" i="31"/>
  <c r="J11" s="1"/>
  <c r="K11" s="1"/>
  <c r="L11" s="1"/>
  <c r="J10"/>
  <c r="K10" s="1"/>
  <c r="L10" s="1"/>
  <c r="J10" i="3"/>
  <c r="K10" s="1"/>
  <c r="L10" s="1"/>
  <c r="M10" s="1"/>
  <c r="I35" i="2"/>
  <c r="I42" i="3"/>
  <c r="I19" i="15"/>
  <c r="I27" i="3"/>
  <c r="I11"/>
  <c r="I12" i="31"/>
  <c r="I13" s="1"/>
  <c r="J13" s="1"/>
  <c r="K13" s="1"/>
  <c r="L13" s="1"/>
  <c r="L33" i="3"/>
  <c r="M33" s="1"/>
  <c r="N33" s="1"/>
  <c r="O33" s="1"/>
  <c r="I20" i="40"/>
  <c r="S12" i="28"/>
  <c r="T12"/>
  <c r="U12"/>
  <c r="V12"/>
  <c r="W12"/>
  <c r="X12"/>
  <c r="Q12"/>
  <c r="R12"/>
  <c r="L44" i="15"/>
  <c r="M44"/>
  <c r="N28" i="2"/>
  <c r="O28"/>
  <c r="Q28"/>
  <c r="P28"/>
  <c r="R28"/>
  <c r="S17" i="28"/>
  <c r="R17"/>
  <c r="Q17"/>
  <c r="P17"/>
  <c r="S10"/>
  <c r="U10"/>
  <c r="T10"/>
  <c r="V10"/>
  <c r="W10"/>
  <c r="X10"/>
  <c r="Q10"/>
  <c r="R10"/>
  <c r="I17" i="40"/>
  <c r="O33" i="2"/>
  <c r="N33"/>
  <c r="M33"/>
  <c r="R9" i="28"/>
  <c r="Q9"/>
  <c r="P10" i="35"/>
  <c r="Q10"/>
  <c r="R10"/>
  <c r="S10"/>
  <c r="T10"/>
  <c r="U10"/>
  <c r="I18" i="40"/>
  <c r="U9" i="35"/>
  <c r="T9"/>
  <c r="S9"/>
  <c r="R9"/>
  <c r="Q9"/>
  <c r="P9"/>
  <c r="M52" i="15"/>
  <c r="N52"/>
  <c r="O52"/>
  <c r="I19" i="40"/>
  <c r="S11" i="28"/>
  <c r="T11"/>
  <c r="V11"/>
  <c r="W11"/>
  <c r="X11"/>
  <c r="Q11"/>
  <c r="R11"/>
  <c r="U11"/>
  <c r="P27" i="2"/>
  <c r="Q27"/>
  <c r="R27"/>
  <c r="N27"/>
  <c r="O27"/>
  <c r="N9" i="31"/>
  <c r="O9"/>
  <c r="M9"/>
  <c r="P9" i="3"/>
  <c r="O9"/>
  <c r="N9"/>
  <c r="Q9"/>
  <c r="L33" i="1"/>
  <c r="N25"/>
  <c r="M25"/>
  <c r="K50" i="3"/>
  <c r="U17" i="28"/>
  <c r="M25" i="3"/>
  <c r="K17" i="35"/>
  <c r="K17" i="15"/>
  <c r="N17" s="1"/>
  <c r="M9"/>
  <c r="M9" i="28"/>
  <c r="U9" s="1"/>
  <c r="I10" i="40"/>
  <c r="L27" i="3" l="1"/>
  <c r="M27" s="1"/>
  <c r="J27"/>
  <c r="K27" s="1"/>
  <c r="J12" i="31"/>
  <c r="K12" s="1"/>
  <c r="L12" s="1"/>
  <c r="J11" i="3"/>
  <c r="K11" s="1"/>
  <c r="L11" s="1"/>
  <c r="M11" s="1"/>
  <c r="J42"/>
  <c r="K42" s="1"/>
  <c r="I12"/>
  <c r="I13" s="1"/>
  <c r="J13" s="1"/>
  <c r="K13" s="1"/>
  <c r="L13" s="1"/>
  <c r="M13" s="1"/>
  <c r="I36" i="2"/>
  <c r="O34"/>
  <c r="I43" i="3"/>
  <c r="I20" i="15"/>
  <c r="K18"/>
  <c r="L18" s="1"/>
  <c r="O18" s="1"/>
  <c r="M18"/>
  <c r="Q18" i="28"/>
  <c r="P18"/>
  <c r="I28" i="3"/>
  <c r="N34" i="2"/>
  <c r="U11" i="35"/>
  <c r="U18" i="28"/>
  <c r="O10" i="31"/>
  <c r="R18" i="28"/>
  <c r="M34" i="2"/>
  <c r="R11" i="35"/>
  <c r="S11"/>
  <c r="Q11"/>
  <c r="P11"/>
  <c r="T9" i="28"/>
  <c r="T17"/>
  <c r="S9"/>
  <c r="J20"/>
  <c r="J19"/>
  <c r="M10" i="31"/>
  <c r="M10" i="15"/>
  <c r="L10"/>
  <c r="K18" i="35"/>
  <c r="P10" i="3"/>
  <c r="Q10"/>
  <c r="N10"/>
  <c r="O10"/>
  <c r="O26" i="15"/>
  <c r="P26"/>
  <c r="Q26"/>
  <c r="R26"/>
  <c r="S26"/>
  <c r="M34"/>
  <c r="L34"/>
  <c r="L42" i="1"/>
  <c r="K42"/>
  <c r="M26"/>
  <c r="N26"/>
  <c r="L34"/>
  <c r="L17" i="15"/>
  <c r="O17" s="1"/>
  <c r="K51" i="3"/>
  <c r="K20" i="35"/>
  <c r="I11" i="40"/>
  <c r="K19" i="35"/>
  <c r="N9" i="28"/>
  <c r="I21" i="15" l="1"/>
  <c r="I29" i="3"/>
  <c r="J28"/>
  <c r="K28" s="1"/>
  <c r="I37" i="2"/>
  <c r="L28" i="3"/>
  <c r="M28" s="1"/>
  <c r="J12"/>
  <c r="K12" s="1"/>
  <c r="L12" s="1"/>
  <c r="M12" s="1"/>
  <c r="J43"/>
  <c r="K43" s="1"/>
  <c r="N18" i="15"/>
  <c r="K20"/>
  <c r="L20" s="1"/>
  <c r="I44" i="3"/>
  <c r="T11" i="35"/>
  <c r="K19" i="15"/>
  <c r="L19" s="1"/>
  <c r="O19" s="1"/>
  <c r="M19"/>
  <c r="M20"/>
  <c r="S18" i="28"/>
  <c r="N10" i="31"/>
  <c r="T18" i="28"/>
  <c r="U12" i="35"/>
  <c r="S12"/>
  <c r="R12"/>
  <c r="P12"/>
  <c r="Q12"/>
  <c r="O9" i="28"/>
  <c r="V9"/>
  <c r="K19"/>
  <c r="P19"/>
  <c r="K20"/>
  <c r="P20"/>
  <c r="M11" i="31"/>
  <c r="M11" i="15"/>
  <c r="L11"/>
  <c r="M35" i="2"/>
  <c r="M27" i="1"/>
  <c r="N27"/>
  <c r="K43"/>
  <c r="L43"/>
  <c r="N11" i="3"/>
  <c r="O11"/>
  <c r="P11"/>
  <c r="Q11"/>
  <c r="L35" i="15"/>
  <c r="M35"/>
  <c r="L35" i="1"/>
  <c r="P27" i="15"/>
  <c r="Q27"/>
  <c r="R27"/>
  <c r="S27"/>
  <c r="O27"/>
  <c r="K52" i="3"/>
  <c r="I12" i="40"/>
  <c r="J29" i="3" l="1"/>
  <c r="K29" s="1"/>
  <c r="L29"/>
  <c r="M29" s="1"/>
  <c r="K21" i="15"/>
  <c r="L21" s="1"/>
  <c r="I45" i="3"/>
  <c r="J45" s="1"/>
  <c r="J44"/>
  <c r="K44" s="1"/>
  <c r="N19" i="15"/>
  <c r="T12" i="35"/>
  <c r="L20" i="28"/>
  <c r="M20" s="1"/>
  <c r="N20" s="1"/>
  <c r="O20" s="1"/>
  <c r="Q20"/>
  <c r="L19"/>
  <c r="M19" s="1"/>
  <c r="N19" s="1"/>
  <c r="O19" s="1"/>
  <c r="Q19"/>
  <c r="P9"/>
  <c r="X9" s="1"/>
  <c r="W9"/>
  <c r="M12" i="31"/>
  <c r="O11"/>
  <c r="N11"/>
  <c r="O20" i="15"/>
  <c r="N20"/>
  <c r="M12"/>
  <c r="L12"/>
  <c r="M36" i="2"/>
  <c r="O35"/>
  <c r="N35"/>
  <c r="L36" i="1"/>
  <c r="N28"/>
  <c r="M28"/>
  <c r="O12" i="3"/>
  <c r="P12"/>
  <c r="Q12"/>
  <c r="N12"/>
  <c r="L36" i="15"/>
  <c r="M36"/>
  <c r="K44" i="1"/>
  <c r="L44"/>
  <c r="Q28" i="15"/>
  <c r="R28"/>
  <c r="S28"/>
  <c r="O28"/>
  <c r="P28"/>
  <c r="I9" i="1"/>
  <c r="J9" l="1"/>
  <c r="K9" s="1"/>
  <c r="L9" s="1"/>
  <c r="R19" i="28"/>
  <c r="R20"/>
  <c r="O12" i="31"/>
  <c r="N12"/>
  <c r="O17" i="3"/>
  <c r="O36" i="2"/>
  <c r="N36"/>
  <c r="M9" i="1"/>
  <c r="S20" i="28" l="1"/>
  <c r="S19"/>
  <c r="N9" i="1"/>
  <c r="U19" i="28" l="1"/>
  <c r="T19"/>
  <c r="U20"/>
  <c r="T20"/>
  <c r="P9" i="1"/>
  <c r="O9"/>
</calcChain>
</file>

<file path=xl/sharedStrings.xml><?xml version="1.0" encoding="utf-8"?>
<sst xmlns="http://schemas.openxmlformats.org/spreadsheetml/2006/main" count="785" uniqueCount="300">
  <si>
    <t>VOY</t>
  </si>
  <si>
    <t>ETA</t>
  </si>
  <si>
    <t>ETD</t>
  </si>
  <si>
    <t>Dalian</t>
  </si>
  <si>
    <t>CY CUT</t>
  </si>
  <si>
    <t>VSL</t>
  </si>
  <si>
    <t>ALBATROSS</t>
  </si>
  <si>
    <t>IMO NO.</t>
  </si>
  <si>
    <t>Estimated 2ND VSL/VOY</t>
  </si>
  <si>
    <t>大连地区联系机构：利胜地中海航运（上海）有限公司大连分公司</t>
  </si>
  <si>
    <t>地址:   大连市中山区中山路136号希望大厦1101房间</t>
  </si>
  <si>
    <t>2. 上表中之转运时间、转运港口、开船时间、航线安排仅供参考，不构成任何要约或承诺，不构成运输合同或服务合同的内容；</t>
  </si>
  <si>
    <t>1. 上表之船期仅作为为普通船期公布之用途，不构成任何要约或承诺、不构成运输合同或服务合同的内容；</t>
  </si>
  <si>
    <t>3. 我司有权对本表内容进行更新、修改及解释。</t>
  </si>
  <si>
    <t>TIGER</t>
  </si>
  <si>
    <t>PHOENIX</t>
  </si>
  <si>
    <t>ORIENT</t>
  </si>
  <si>
    <t>IPANEMA</t>
  </si>
  <si>
    <t>INGWE</t>
  </si>
  <si>
    <t>FALCON</t>
  </si>
  <si>
    <t>DRAGON</t>
  </si>
  <si>
    <t>CAPRICORN</t>
  </si>
  <si>
    <t>AMBERJACK</t>
  </si>
  <si>
    <t>WILHELMSHAVEN</t>
  </si>
  <si>
    <t>CORONEL</t>
  </si>
  <si>
    <t>LIRQUEN</t>
  </si>
  <si>
    <t>PUERTO ANGAMOS</t>
  </si>
  <si>
    <t>ENSENADA</t>
  </si>
  <si>
    <t>MANZANILLO</t>
  </si>
  <si>
    <t>BUENAVENTURA</t>
  </si>
  <si>
    <t>RODMAN</t>
  </si>
  <si>
    <t>GUAYAQUIL</t>
  </si>
  <si>
    <t>VANCOUVER</t>
  </si>
  <si>
    <t>SEATTLE</t>
  </si>
  <si>
    <t>NEW YORK</t>
  </si>
  <si>
    <t>BALTIMORE</t>
  </si>
  <si>
    <t>NORFOLK</t>
  </si>
  <si>
    <t>HOUSTON</t>
  </si>
  <si>
    <t>MOBILE</t>
  </si>
  <si>
    <t>FREEPORT</t>
  </si>
  <si>
    <t>SAVANNAH</t>
  </si>
  <si>
    <t>CHARLESTON</t>
  </si>
  <si>
    <t>MIMAI</t>
  </si>
  <si>
    <t>LAZARO</t>
  </si>
  <si>
    <t>CALLAO</t>
  </si>
  <si>
    <t>IQUIQUE</t>
  </si>
  <si>
    <t>SAN ANTONIO</t>
  </si>
  <si>
    <t>VALPARAISO</t>
  </si>
  <si>
    <t>HAMBURG</t>
  </si>
  <si>
    <t>LE HAVRE</t>
  </si>
  <si>
    <t>GDANSK</t>
  </si>
  <si>
    <t>FELIXSTOWE</t>
  </si>
  <si>
    <t>BARCELONA</t>
  </si>
  <si>
    <t>VALENCIA</t>
  </si>
  <si>
    <t>LOME</t>
  </si>
  <si>
    <t>WILMINGTON</t>
  </si>
  <si>
    <t>JACKSONVILLE</t>
  </si>
  <si>
    <t>FREMANTLE</t>
  </si>
  <si>
    <t>ADELAIDE</t>
  </si>
  <si>
    <t>BELL BAY</t>
  </si>
  <si>
    <t>BLUFF</t>
  </si>
  <si>
    <t>LYTTELTON</t>
  </si>
  <si>
    <t>NELSON</t>
  </si>
  <si>
    <t>PORT CHALMERS</t>
  </si>
  <si>
    <t>BEIRUT</t>
  </si>
  <si>
    <t>GIOIA TAURO</t>
  </si>
  <si>
    <t>LA SPEZIA</t>
  </si>
  <si>
    <t>GENOA</t>
  </si>
  <si>
    <t>FOS</t>
  </si>
  <si>
    <t>JEBEL ALI</t>
  </si>
  <si>
    <t>DAMMAM</t>
  </si>
  <si>
    <t>UMM QASR</t>
  </si>
  <si>
    <t>HAMAD</t>
  </si>
  <si>
    <t>COEGA</t>
  </si>
  <si>
    <t>DURBAN</t>
  </si>
  <si>
    <t>SANTOS</t>
  </si>
  <si>
    <t>MONTEVIDEO</t>
  </si>
  <si>
    <t>BUENOS AIRES</t>
  </si>
  <si>
    <t>RIO GRANDE</t>
  </si>
  <si>
    <t>NAVEGANTES</t>
  </si>
  <si>
    <t>OAKLAND</t>
  </si>
  <si>
    <t>YARMICA</t>
  </si>
  <si>
    <t>ISTANBUL</t>
  </si>
  <si>
    <t>TEKIRDAG</t>
  </si>
  <si>
    <t xml:space="preserve">PORT LOUIS </t>
    <phoneticPr fontId="5" type="noConversion"/>
  </si>
  <si>
    <t>Singapore</t>
  </si>
  <si>
    <t>Tanjung Pelepas</t>
  </si>
  <si>
    <t>KIWI</t>
  </si>
  <si>
    <t>AUCKLAND</t>
  </si>
  <si>
    <t>TAURANGUA</t>
  </si>
  <si>
    <t>WELLINGTON</t>
  </si>
  <si>
    <t>NAPIER</t>
  </si>
  <si>
    <t>ETD PUSAN</t>
  </si>
  <si>
    <t>ETD NINGBO</t>
  </si>
  <si>
    <t>ETD SINGAPORE</t>
  </si>
  <si>
    <t>The above schedule is for reference only and subject to changes with/without prior notice.</t>
  </si>
  <si>
    <t>CONDOR</t>
  </si>
  <si>
    <t>LION</t>
  </si>
  <si>
    <t>SILK</t>
  </si>
  <si>
    <t>EMPIRE</t>
  </si>
  <si>
    <t>LONE STAR</t>
  </si>
  <si>
    <t>EMERALD</t>
  </si>
  <si>
    <t>MAPLE</t>
  </si>
  <si>
    <t>JADE</t>
  </si>
  <si>
    <t>ANDES</t>
  </si>
  <si>
    <t>AZTEC</t>
  </si>
  <si>
    <t>INCA</t>
  </si>
  <si>
    <t>INTRA ASIA</t>
  </si>
  <si>
    <t>AFRICA EXPRESS</t>
  </si>
  <si>
    <t>CY IN</t>
  </si>
  <si>
    <t xml:space="preserve">KING ABDULLAH PORT </t>
  </si>
  <si>
    <t>ABU DHABI</t>
  </si>
  <si>
    <t>MELBOURNE</t>
  </si>
  <si>
    <t>BRISBANE</t>
  </si>
  <si>
    <t>SYDNEY</t>
  </si>
  <si>
    <t>PUERTO QUETZAL</t>
  </si>
  <si>
    <t>COLOMBO</t>
  </si>
  <si>
    <t>PRINCE RUPTER</t>
  </si>
  <si>
    <t>australia express</t>
  </si>
  <si>
    <t>PARANAGUA</t>
  </si>
  <si>
    <t>LONDON GATE WAY</t>
  </si>
  <si>
    <t>LOS ANGELES</t>
  </si>
  <si>
    <t>KINGSTON</t>
  </si>
  <si>
    <t>swan</t>
  </si>
  <si>
    <t>CRISTOBAL</t>
  </si>
  <si>
    <t xml:space="preserve">PORT LOUIS </t>
  </si>
  <si>
    <t>MIAMI</t>
  </si>
  <si>
    <t>LONG BEACH</t>
  </si>
  <si>
    <t>PORT SAID EAST</t>
    <phoneticPr fontId="5" type="noConversion"/>
  </si>
  <si>
    <t>HAIFA</t>
    <phoneticPr fontId="5" type="noConversion"/>
  </si>
  <si>
    <t>KOPER</t>
    <phoneticPr fontId="5" type="noConversion"/>
  </si>
  <si>
    <t>TRIESTE</t>
    <phoneticPr fontId="5" type="noConversion"/>
  </si>
  <si>
    <t>RIJEKA</t>
    <phoneticPr fontId="5" type="noConversion"/>
  </si>
  <si>
    <t>GOTHENBURG</t>
    <phoneticPr fontId="5" type="noConversion"/>
  </si>
  <si>
    <t>ROTTERDAM</t>
    <phoneticPr fontId="5" type="noConversion"/>
  </si>
  <si>
    <t>BREMERHAVEN</t>
    <phoneticPr fontId="5" type="noConversion"/>
  </si>
  <si>
    <t>ALGECIRAS</t>
    <phoneticPr fontId="5" type="noConversion"/>
  </si>
  <si>
    <t>SINES</t>
    <phoneticPr fontId="5" type="noConversion"/>
  </si>
  <si>
    <t>ETA</t>
    <phoneticPr fontId="5" type="noConversion"/>
  </si>
  <si>
    <t>8:00 THU</t>
  </si>
  <si>
    <t>6:00 FRI</t>
  </si>
  <si>
    <t>8:00 WED</t>
  </si>
  <si>
    <t>6:00 THU</t>
  </si>
  <si>
    <t>dragon</t>
    <phoneticPr fontId="5" type="noConversion"/>
  </si>
  <si>
    <t>ANTWERP</t>
    <phoneticPr fontId="5" type="noConversion"/>
  </si>
  <si>
    <t>ETA</t>
    <phoneticPr fontId="5" type="noConversion"/>
  </si>
  <si>
    <r>
      <rPr>
        <sz val="9"/>
        <rFont val="Microsoft YaHei"/>
        <family val="2"/>
        <charset val="134"/>
      </rPr>
      <t>公司网址：</t>
    </r>
    <r>
      <rPr>
        <sz val="9"/>
        <rFont val="Arial"/>
        <family val="2"/>
      </rPr>
      <t xml:space="preserve">www.msc.com </t>
    </r>
    <r>
      <rPr>
        <sz val="9"/>
        <rFont val="Microsoft YaHei"/>
        <family val="2"/>
        <charset val="134"/>
      </rPr>
      <t>销售热线：</t>
    </r>
    <r>
      <rPr>
        <sz val="9"/>
        <rFont val="Arial"/>
        <family val="2"/>
      </rPr>
      <t xml:space="preserve">88007538/88007505/88007515 </t>
    </r>
    <r>
      <rPr>
        <sz val="9"/>
        <rFont val="Microsoft YaHei"/>
        <family val="2"/>
        <charset val="134"/>
      </rPr>
      <t>联系人</t>
    </r>
    <r>
      <rPr>
        <sz val="9"/>
        <rFont val="Arial"/>
        <family val="2"/>
      </rPr>
      <t>:Zorro Chen/Lydia Bi/Crystal Li</t>
    </r>
    <phoneticPr fontId="5" type="noConversion"/>
  </si>
  <si>
    <t>AARHUS</t>
    <phoneticPr fontId="5" type="noConversion"/>
  </si>
  <si>
    <t>petra</t>
    <phoneticPr fontId="5" type="noConversion"/>
  </si>
  <si>
    <t>ETD TPP</t>
    <phoneticPr fontId="5" type="noConversion"/>
  </si>
  <si>
    <t>DJIBOUTI</t>
  </si>
  <si>
    <t>CONTI CONTESSA FK933A</t>
    <phoneticPr fontId="5" type="noConversion"/>
  </si>
  <si>
    <t>MSC ALBANY FK934A</t>
    <phoneticPr fontId="5" type="noConversion"/>
  </si>
  <si>
    <t>MSC SASHA FK935A</t>
    <phoneticPr fontId="5" type="noConversion"/>
  </si>
  <si>
    <t>MSC SILVIA FK936A</t>
    <phoneticPr fontId="5" type="noConversion"/>
  </si>
  <si>
    <t>LAZARO</t>
    <phoneticPr fontId="5" type="noConversion"/>
  </si>
  <si>
    <t>CALLAO</t>
    <phoneticPr fontId="5" type="noConversion"/>
  </si>
  <si>
    <t>ETA</t>
    <phoneticPr fontId="5" type="noConversion"/>
  </si>
  <si>
    <t>SEAGULL</t>
    <phoneticPr fontId="5" type="noConversion"/>
  </si>
  <si>
    <t>LAEM CHABANG</t>
  </si>
  <si>
    <t>MAYVIEW MAERSK/美景马士基</t>
    <phoneticPr fontId="44" type="noConversion"/>
  </si>
  <si>
    <t>936W</t>
  </si>
  <si>
    <t>936W</t>
    <phoneticPr fontId="41" type="noConversion"/>
  </si>
  <si>
    <t>937W</t>
  </si>
  <si>
    <t>938W</t>
  </si>
  <si>
    <t>939W</t>
  </si>
  <si>
    <t>MSC MIRJA /地中海米茄</t>
    <phoneticPr fontId="44" type="noConversion"/>
  </si>
  <si>
    <t>MATZ MAERSK/美慈马士基</t>
    <phoneticPr fontId="44" type="noConversion"/>
  </si>
  <si>
    <t>MANILA MAERSK/马尼拉马士基</t>
    <phoneticPr fontId="44" type="noConversion"/>
  </si>
  <si>
    <t>MARCHEN MAERSK /美诚马士基</t>
    <phoneticPr fontId="44" type="noConversion"/>
  </si>
  <si>
    <t>940W</t>
  </si>
  <si>
    <t xml:space="preserve">MAERSK HAMBURG马士基汉堡 </t>
    <phoneticPr fontId="44" type="noConversion"/>
  </si>
  <si>
    <t>MAERSK HAVANA/马士基哈瓦那</t>
    <phoneticPr fontId="44" type="noConversion"/>
  </si>
  <si>
    <t>MAERSK HERRERA /马士基何瑞娜</t>
    <phoneticPr fontId="44" type="noConversion"/>
  </si>
  <si>
    <t>MSC SONIA /地中海 索尼亚</t>
    <phoneticPr fontId="44" type="noConversion"/>
  </si>
  <si>
    <t>MAERSK HUACHO/马士基瓦乔</t>
    <phoneticPr fontId="44" type="noConversion"/>
  </si>
  <si>
    <t>935W</t>
    <phoneticPr fontId="5" type="noConversion"/>
  </si>
  <si>
    <t>QX938W</t>
    <phoneticPr fontId="5" type="noConversion"/>
  </si>
  <si>
    <t>MSC SILVIA FK937A</t>
  </si>
  <si>
    <t>ELEONORA MAERSK 938W</t>
    <phoneticPr fontId="5" type="noConversion"/>
  </si>
  <si>
    <t>MSC MELATILDE 939W</t>
    <phoneticPr fontId="5" type="noConversion"/>
  </si>
  <si>
    <t>MSC NEW YORK 940W</t>
    <phoneticPr fontId="5" type="noConversion"/>
  </si>
  <si>
    <t>MSC TARANTO 941W</t>
    <phoneticPr fontId="5" type="noConversion"/>
  </si>
  <si>
    <t>TBA 942W</t>
    <phoneticPr fontId="5" type="noConversion"/>
  </si>
  <si>
    <t>MSC EMANUELA 937W</t>
    <phoneticPr fontId="5" type="noConversion"/>
  </si>
  <si>
    <t>MAERSK ESSEX 938W</t>
    <phoneticPr fontId="5" type="noConversion"/>
  </si>
  <si>
    <t>GUDRUN MAERSK 939W</t>
    <phoneticPr fontId="5" type="noConversion"/>
  </si>
  <si>
    <t>MSC VANDYA 940W</t>
    <phoneticPr fontId="5" type="noConversion"/>
  </si>
  <si>
    <t>MAERSK ELBA 941W</t>
    <phoneticPr fontId="5" type="noConversion"/>
  </si>
  <si>
    <t>MADRID MAERSK 936W</t>
    <phoneticPr fontId="5" type="noConversion"/>
  </si>
  <si>
    <t>MAREN MAERSK 937W</t>
    <phoneticPr fontId="5" type="noConversion"/>
  </si>
  <si>
    <t>MSC ARINA 938W</t>
    <phoneticPr fontId="5" type="noConversion"/>
  </si>
  <si>
    <t>MADISON MAERSK 940W</t>
    <phoneticPr fontId="5" type="noConversion"/>
  </si>
  <si>
    <t>TBA 939W</t>
    <phoneticPr fontId="5" type="noConversion"/>
  </si>
  <si>
    <t>ESTELLE MAERSK 936W</t>
    <phoneticPr fontId="5" type="noConversion"/>
  </si>
  <si>
    <t>MSC VENICE 937W</t>
    <phoneticPr fontId="5" type="noConversion"/>
  </si>
  <si>
    <t>MAASTRICHT MAERSK 938W</t>
    <phoneticPr fontId="5" type="noConversion"/>
  </si>
  <si>
    <t>MARGRETHE MAERSK 939W</t>
    <phoneticPr fontId="5" type="noConversion"/>
  </si>
  <si>
    <t>MSC INGY 941W</t>
    <phoneticPr fontId="5" type="noConversion"/>
  </si>
  <si>
    <t>MSC LORETTA  MA937R</t>
    <phoneticPr fontId="5" type="noConversion"/>
  </si>
  <si>
    <t>AGIOS DIMITRIOS MA938R</t>
    <phoneticPr fontId="5" type="noConversion"/>
  </si>
  <si>
    <t>MSC RACHELE MA939R</t>
    <phoneticPr fontId="5" type="noConversion"/>
  </si>
  <si>
    <t>MSC TIANJIN MA940R</t>
    <phoneticPr fontId="5" type="noConversion"/>
  </si>
  <si>
    <t>E.R. VANCOUVER MA936R</t>
    <phoneticPr fontId="5" type="noConversion"/>
  </si>
  <si>
    <t>DJIBOUTI 935E</t>
    <phoneticPr fontId="5" type="noConversion"/>
  </si>
  <si>
    <t>Gjertrud Maersk 936E</t>
    <phoneticPr fontId="5" type="noConversion"/>
  </si>
  <si>
    <t>MAERSK SUZHOU 937E</t>
    <phoneticPr fontId="5" type="noConversion"/>
  </si>
  <si>
    <t>MAERSK STADELHORN 938E</t>
    <phoneticPr fontId="5" type="noConversion"/>
  </si>
  <si>
    <t>CLEMENTINE MAERSK 939E</t>
    <phoneticPr fontId="5" type="noConversion"/>
  </si>
  <si>
    <t>MAERSK PUELO 936E</t>
    <phoneticPr fontId="5" type="noConversion"/>
  </si>
  <si>
    <t>MSC MARIANNA 937E</t>
    <phoneticPr fontId="5" type="noConversion"/>
  </si>
  <si>
    <t>MSC DAMLA 938E</t>
    <phoneticPr fontId="5" type="noConversion"/>
  </si>
  <si>
    <t>MSC STELLA 939E</t>
    <phoneticPr fontId="5" type="noConversion"/>
  </si>
  <si>
    <t>CAPE PIONEER 940E</t>
    <phoneticPr fontId="5" type="noConversion"/>
  </si>
  <si>
    <t>SEAMAX STRATFORD 936E</t>
    <phoneticPr fontId="5" type="noConversion"/>
  </si>
  <si>
    <t>MAERSK SURABAYA 937E</t>
    <phoneticPr fontId="5" type="noConversion"/>
  </si>
  <si>
    <t>COLUMBINE MAERSK 938E</t>
    <phoneticPr fontId="5" type="noConversion"/>
  </si>
  <si>
    <t>ALBERT MAERSK 939E</t>
    <phoneticPr fontId="5" type="noConversion"/>
  </si>
  <si>
    <t>MAERSK SINGAPORE 940E</t>
    <phoneticPr fontId="5" type="noConversion"/>
  </si>
  <si>
    <t>TBA 1E</t>
    <phoneticPr fontId="5" type="noConversion"/>
  </si>
  <si>
    <t>AMERICA 88E</t>
    <phoneticPr fontId="5" type="noConversion"/>
  </si>
  <si>
    <t>SANTA LORETTA 4E</t>
    <phoneticPr fontId="5" type="noConversion"/>
  </si>
  <si>
    <t>CAPE SOUNIO 11E</t>
    <phoneticPr fontId="5" type="noConversion"/>
  </si>
  <si>
    <t>ZIM ANTWERP 53E</t>
    <phoneticPr fontId="5" type="noConversion"/>
  </si>
  <si>
    <t>NORTHERN JASPER 6N</t>
    <phoneticPr fontId="5" type="noConversion"/>
  </si>
  <si>
    <t>MAERSK STRALSUND 936N</t>
    <phoneticPr fontId="5" type="noConversion"/>
  </si>
  <si>
    <t>ANNA MAERSK 937N</t>
    <phoneticPr fontId="5" type="noConversion"/>
  </si>
  <si>
    <t>ZIM NINGBO 58N</t>
    <phoneticPr fontId="5" type="noConversion"/>
  </si>
  <si>
    <t>ZIM SAN DIEGO 43N</t>
    <phoneticPr fontId="5" type="noConversion"/>
  </si>
  <si>
    <t>MAERSK ALFIRK 935N</t>
    <phoneticPr fontId="5" type="noConversion"/>
  </si>
  <si>
    <t>GERNER MAERSK 936N</t>
    <phoneticPr fontId="5" type="noConversion"/>
  </si>
  <si>
    <t>MAERSK ALGOL 937N</t>
    <phoneticPr fontId="5" type="noConversion"/>
  </si>
  <si>
    <t>MAERSK ALTAIR 938N</t>
    <phoneticPr fontId="5" type="noConversion"/>
  </si>
  <si>
    <t>MAERSK ANTARES 939N</t>
    <phoneticPr fontId="5" type="noConversion"/>
  </si>
  <si>
    <t>ATACAMA 935E</t>
    <phoneticPr fontId="5" type="noConversion"/>
  </si>
  <si>
    <t>MSC LAUREN 936A</t>
    <phoneticPr fontId="5" type="noConversion"/>
  </si>
  <si>
    <t>MOL BREEZE 937E</t>
    <phoneticPr fontId="5" type="noConversion"/>
  </si>
  <si>
    <t>MSC DOMITILLE 938A</t>
    <phoneticPr fontId="5" type="noConversion"/>
  </si>
  <si>
    <t>MSC FLAVIA 939A</t>
    <phoneticPr fontId="5" type="noConversion"/>
  </si>
  <si>
    <t>MAULLIN 935E</t>
    <phoneticPr fontId="5" type="noConversion"/>
  </si>
  <si>
    <t>CAPE CHRONOS 936E</t>
    <phoneticPr fontId="5" type="noConversion"/>
  </si>
  <si>
    <t>ADRIAN SCHULTE 937E</t>
    <phoneticPr fontId="5" type="noConversion"/>
  </si>
  <si>
    <t>MATAQUITO 938E</t>
    <phoneticPr fontId="5" type="noConversion"/>
  </si>
  <si>
    <t>MOL PACE 939E</t>
    <phoneticPr fontId="5" type="noConversion"/>
  </si>
  <si>
    <t>CORCOVADO 935E</t>
    <phoneticPr fontId="5" type="noConversion"/>
  </si>
  <si>
    <t>MOL BEYOND 936E</t>
    <phoneticPr fontId="5" type="noConversion"/>
  </si>
  <si>
    <t>CAUTIN 937E</t>
    <phoneticPr fontId="5" type="noConversion"/>
  </si>
  <si>
    <t>CAUQUENES 938E</t>
    <phoneticPr fontId="5" type="noConversion"/>
  </si>
  <si>
    <t>MOL BRIGHTNESS 939E</t>
    <phoneticPr fontId="5" type="noConversion"/>
  </si>
  <si>
    <t>MSC NAOMI 936A</t>
    <phoneticPr fontId="5" type="noConversion"/>
  </si>
  <si>
    <t>MSC GISELLE 937A</t>
    <phoneticPr fontId="5" type="noConversion"/>
  </si>
  <si>
    <t>Cape Artemisio 938W</t>
    <phoneticPr fontId="5" type="noConversion"/>
  </si>
  <si>
    <t>MOL BEACON 939W</t>
    <phoneticPr fontId="5" type="noConversion"/>
  </si>
  <si>
    <t>MSC VITA 940W</t>
    <phoneticPr fontId="5" type="noConversion"/>
  </si>
  <si>
    <t>TBA 937A</t>
    <phoneticPr fontId="5" type="noConversion"/>
  </si>
  <si>
    <t>BLANK SAILING</t>
    <phoneticPr fontId="5" type="noConversion"/>
  </si>
  <si>
    <t>MSC MESSINA 939A</t>
    <phoneticPr fontId="5" type="noConversion"/>
  </si>
  <si>
    <t>MSC MICHELA 940A</t>
    <phoneticPr fontId="5" type="noConversion"/>
  </si>
  <si>
    <t>MSC CLEA 941A</t>
    <phoneticPr fontId="5" type="noConversion"/>
  </si>
  <si>
    <t>MSC ANZU 936A</t>
    <phoneticPr fontId="5" type="noConversion"/>
  </si>
  <si>
    <t>AMERICA 937A</t>
    <phoneticPr fontId="5" type="noConversion"/>
  </si>
  <si>
    <t>MSC QINGDAO 938A</t>
    <phoneticPr fontId="5" type="noConversion"/>
  </si>
  <si>
    <t>MSC INES 939A</t>
    <phoneticPr fontId="5" type="noConversion"/>
  </si>
  <si>
    <t>MSC IVANA 940A</t>
    <phoneticPr fontId="5" type="noConversion"/>
  </si>
  <si>
    <t>BOMAR FULGENT FC938A</t>
    <phoneticPr fontId="5" type="noConversion"/>
  </si>
  <si>
    <t>TBA FC939A</t>
    <phoneticPr fontId="5" type="noConversion"/>
  </si>
  <si>
    <t>SAXONIA FC940A</t>
    <phoneticPr fontId="5" type="noConversion"/>
  </si>
  <si>
    <t>GOTTFRIED SCHULTE FC941A</t>
    <phoneticPr fontId="5" type="noConversion"/>
  </si>
  <si>
    <t>HOPE ISLAND FC942A</t>
    <phoneticPr fontId="5" type="noConversion"/>
  </si>
  <si>
    <t>TBA 938A</t>
    <phoneticPr fontId="5" type="noConversion"/>
  </si>
  <si>
    <t>MSC BANU 939A</t>
    <phoneticPr fontId="5" type="noConversion"/>
  </si>
  <si>
    <t>LORI 940A</t>
    <phoneticPr fontId="5" type="noConversion"/>
  </si>
  <si>
    <t>TBA 941A</t>
    <phoneticPr fontId="5" type="noConversion"/>
  </si>
  <si>
    <t>TBA 942A</t>
    <phoneticPr fontId="5" type="noConversion"/>
  </si>
  <si>
    <t>Sofia I 938A</t>
    <phoneticPr fontId="5" type="noConversion"/>
  </si>
  <si>
    <t>MSC ANS 939A</t>
    <phoneticPr fontId="5" type="noConversion"/>
  </si>
  <si>
    <t>MSC ANYA 940A</t>
    <phoneticPr fontId="5" type="noConversion"/>
  </si>
  <si>
    <t>OSAKA 942A</t>
    <phoneticPr fontId="5" type="noConversion"/>
  </si>
  <si>
    <t>Amalthea HU936A</t>
    <phoneticPr fontId="5" type="noConversion"/>
  </si>
  <si>
    <t>SEASPAN NEW YORK HU937A</t>
    <phoneticPr fontId="5" type="noConversion"/>
  </si>
  <si>
    <t>MSC RAFAELA HU938A</t>
    <phoneticPr fontId="5" type="noConversion"/>
  </si>
  <si>
    <t>MSC ERMINIA HU939A</t>
    <phoneticPr fontId="5" type="noConversion"/>
  </si>
  <si>
    <t>TBA</t>
    <phoneticPr fontId="5" type="noConversion"/>
  </si>
  <si>
    <t>GIOIA TAURO</t>
    <phoneticPr fontId="5" type="noConversion"/>
  </si>
  <si>
    <t>MSC CLARA 936W</t>
    <phoneticPr fontId="5" type="noConversion"/>
  </si>
  <si>
    <t>MSC OLIVER 937W</t>
    <phoneticPr fontId="5" type="noConversion"/>
  </si>
  <si>
    <t>MSC TRIESTE 937W</t>
    <phoneticPr fontId="5" type="noConversion"/>
  </si>
  <si>
    <t>MSC BEATRICE 938W</t>
    <phoneticPr fontId="5" type="noConversion"/>
  </si>
  <si>
    <t>MSC IRENE 939W</t>
    <phoneticPr fontId="5" type="noConversion"/>
  </si>
  <si>
    <t>MSC FAITH 940W</t>
    <phoneticPr fontId="5" type="noConversion"/>
  </si>
  <si>
    <t>MSC RAVENNA 941W</t>
    <phoneticPr fontId="5" type="noConversion"/>
  </si>
  <si>
    <t>MSC HAMBURG FT936W</t>
    <phoneticPr fontId="5" type="noConversion"/>
  </si>
  <si>
    <t>MSC VALERIA FT937W</t>
    <phoneticPr fontId="5" type="noConversion"/>
  </si>
  <si>
    <t>MSC JADE 938W</t>
    <phoneticPr fontId="5" type="noConversion"/>
  </si>
  <si>
    <t>MSC ELOANE 939W</t>
    <phoneticPr fontId="5" type="noConversion"/>
  </si>
  <si>
    <t>MSC ZOE 940W</t>
    <phoneticPr fontId="5" type="noConversion"/>
  </si>
  <si>
    <t>MSC GAIA FT938W</t>
    <phoneticPr fontId="5" type="noConversion"/>
  </si>
  <si>
    <t>MSC TERESA FT939W</t>
    <phoneticPr fontId="5" type="noConversion"/>
  </si>
  <si>
    <t>MSC AMSTERDAM FT940W</t>
    <phoneticPr fontId="5" type="noConversion"/>
  </si>
  <si>
    <t>CRISTOBAL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</si>
</sst>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yyyy\-mm\-dd;@"/>
  </numFmts>
  <fonts count="52">
    <font>
      <sz val="11"/>
      <color theme="1"/>
      <name val="等线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8"/>
      <color theme="8" tint="-0.24994659260841701"/>
      <name val="Algerian"/>
      <family val="5"/>
    </font>
    <font>
      <sz val="9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sz val="9"/>
      <color theme="1"/>
      <name val="等线"/>
      <family val="2"/>
      <scheme val="minor"/>
    </font>
    <font>
      <sz val="8"/>
      <color theme="1"/>
      <name val="等线"/>
      <family val="2"/>
      <scheme val="minor"/>
    </font>
    <font>
      <i/>
      <sz val="16"/>
      <color theme="8" tint="-0.249977111117893"/>
      <name val="Algerian"/>
      <family val="5"/>
    </font>
    <font>
      <sz val="11"/>
      <color rgb="FFFF0000"/>
      <name val="等线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等线"/>
      <family val="2"/>
      <scheme val="minor"/>
    </font>
    <font>
      <b/>
      <sz val="9"/>
      <color rgb="FFFF0000"/>
      <name val="等线"/>
      <family val="2"/>
      <scheme val="minor"/>
    </font>
    <font>
      <i/>
      <sz val="16"/>
      <color rgb="FF0070C0"/>
      <name val="Algerian"/>
      <family val="5"/>
    </font>
    <font>
      <sz val="9"/>
      <color theme="1"/>
      <name val="Arial"/>
      <family val="2"/>
    </font>
    <font>
      <sz val="8"/>
      <color rgb="FFFF0000"/>
      <name val="等线"/>
      <family val="2"/>
      <scheme val="minor"/>
    </font>
    <font>
      <b/>
      <sz val="11"/>
      <color rgb="FFFF0000"/>
      <name val="等线"/>
      <family val="2"/>
      <scheme val="minor"/>
    </font>
    <font>
      <sz val="11"/>
      <name val="等线"/>
      <family val="2"/>
      <scheme val="minor"/>
    </font>
    <font>
      <sz val="11"/>
      <color theme="0"/>
      <name val="等线"/>
      <family val="2"/>
      <scheme val="minor"/>
    </font>
    <font>
      <sz val="9"/>
      <color theme="0"/>
      <name val="Arial"/>
      <family val="2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u/>
      <sz val="11"/>
      <color theme="10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8"/>
      <color theme="3"/>
      <name val="等线 Light"/>
      <family val="2"/>
      <scheme val="major"/>
    </font>
    <font>
      <b/>
      <sz val="15"/>
      <color theme="3"/>
      <name val="等线"/>
      <family val="2"/>
      <scheme val="minor"/>
    </font>
    <font>
      <b/>
      <sz val="13"/>
      <color theme="3"/>
      <name val="等线"/>
      <family val="2"/>
      <scheme val="minor"/>
    </font>
    <font>
      <b/>
      <sz val="11"/>
      <color theme="3"/>
      <name val="等线"/>
      <family val="2"/>
      <scheme val="minor"/>
    </font>
    <font>
      <sz val="11"/>
      <color rgb="FF006100"/>
      <name val="等线"/>
      <family val="2"/>
      <scheme val="minor"/>
    </font>
    <font>
      <sz val="11"/>
      <color rgb="FF9C0006"/>
      <name val="等线"/>
      <family val="2"/>
      <scheme val="minor"/>
    </font>
    <font>
      <sz val="11"/>
      <color rgb="FF9C6500"/>
      <name val="等线"/>
      <family val="2"/>
      <scheme val="minor"/>
    </font>
    <font>
      <sz val="11"/>
      <color rgb="FF3F3F76"/>
      <name val="等线"/>
      <family val="2"/>
      <scheme val="minor"/>
    </font>
    <font>
      <b/>
      <sz val="11"/>
      <color rgb="FF3F3F3F"/>
      <name val="等线"/>
      <family val="2"/>
      <scheme val="minor"/>
    </font>
    <font>
      <b/>
      <sz val="11"/>
      <color rgb="FFFA7D00"/>
      <name val="等线"/>
      <family val="2"/>
      <scheme val="minor"/>
    </font>
    <font>
      <sz val="11"/>
      <color rgb="FFFA7D00"/>
      <name val="等线"/>
      <family val="2"/>
      <scheme val="minor"/>
    </font>
    <font>
      <b/>
      <sz val="11"/>
      <color theme="0"/>
      <name val="等线"/>
      <family val="2"/>
      <scheme val="minor"/>
    </font>
    <font>
      <i/>
      <sz val="11"/>
      <color rgb="FF7F7F7F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0"/>
      <name val="等线"/>
      <charset val="134"/>
      <scheme val="minor"/>
    </font>
    <font>
      <sz val="9"/>
      <name val="宋体"/>
      <family val="1"/>
      <charset val="134"/>
    </font>
    <font>
      <sz val="9"/>
      <name val="Microsoft YaHei"/>
      <family val="2"/>
      <charset val="134"/>
    </font>
    <font>
      <sz val="9"/>
      <name val="Arial"/>
      <family val="2"/>
      <charset val="134"/>
    </font>
    <font>
      <sz val="9"/>
      <name val="宋体"/>
      <family val="3"/>
      <charset val="134"/>
    </font>
    <font>
      <sz val="10"/>
      <color theme="0"/>
      <name val="等线"/>
      <family val="2"/>
      <scheme val="minor"/>
    </font>
    <font>
      <sz val="10"/>
      <name val="等线"/>
      <family val="2"/>
      <scheme val="minor"/>
    </font>
    <font>
      <sz val="9"/>
      <name val="等线"/>
      <charset val="134"/>
      <scheme val="minor"/>
    </font>
    <font>
      <sz val="9"/>
      <color theme="0"/>
      <name val="等线"/>
      <family val="2"/>
      <scheme val="minor"/>
    </font>
    <font>
      <i/>
      <sz val="9"/>
      <color theme="8" tint="-0.249977111117893"/>
      <name val="Algerian"/>
      <family val="5"/>
    </font>
    <font>
      <sz val="9"/>
      <name val="等线"/>
      <family val="2"/>
      <scheme val="minor"/>
    </font>
    <font>
      <i/>
      <sz val="10"/>
      <color rgb="FF0070C0"/>
      <name val="Algerian"/>
      <family val="5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4" fillId="0" borderId="0" applyNumberFormat="0" applyFill="0" applyBorder="0" applyAlignment="0" applyProtection="0"/>
    <xf numFmtId="0" fontId="25" fillId="14" borderId="0"/>
    <xf numFmtId="0" fontId="25" fillId="18" borderId="0"/>
    <xf numFmtId="0" fontId="25" fillId="22" borderId="0"/>
    <xf numFmtId="0" fontId="25" fillId="26" borderId="0"/>
    <xf numFmtId="0" fontId="25" fillId="30" borderId="0"/>
    <xf numFmtId="0" fontId="25" fillId="34" borderId="0"/>
    <xf numFmtId="0" fontId="25" fillId="15" borderId="0"/>
    <xf numFmtId="0" fontId="25" fillId="19" borderId="0"/>
    <xf numFmtId="0" fontId="25" fillId="23" borderId="0"/>
    <xf numFmtId="0" fontId="25" fillId="27" borderId="0"/>
    <xf numFmtId="0" fontId="25" fillId="31" borderId="0"/>
    <xf numFmtId="0" fontId="25" fillId="35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20" fillId="36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20" fillId="33" borderId="0"/>
    <xf numFmtId="0" fontId="31" fillId="7" borderId="0"/>
    <xf numFmtId="0" fontId="35" fillId="10" borderId="22"/>
    <xf numFmtId="0" fontId="37" fillId="11" borderId="25"/>
    <xf numFmtId="0" fontId="38" fillId="0" borderId="0"/>
    <xf numFmtId="0" fontId="30" fillId="6" borderId="0"/>
    <xf numFmtId="0" fontId="27" fillId="0" borderId="19"/>
    <xf numFmtId="0" fontId="28" fillId="0" borderId="20"/>
    <xf numFmtId="0" fontId="29" fillId="0" borderId="21"/>
    <xf numFmtId="0" fontId="29" fillId="0" borderId="0"/>
    <xf numFmtId="0" fontId="33" fillId="9" borderId="22"/>
    <xf numFmtId="0" fontId="36" fillId="0" borderId="24"/>
    <xf numFmtId="0" fontId="32" fillId="8" borderId="0"/>
    <xf numFmtId="0" fontId="25" fillId="12" borderId="26"/>
    <xf numFmtId="0" fontId="34" fillId="10" borderId="23"/>
    <xf numFmtId="0" fontId="26" fillId="0" borderId="0"/>
    <xf numFmtId="0" fontId="39" fillId="0" borderId="27"/>
    <xf numFmtId="0" fontId="10" fillId="0" borderId="0"/>
  </cellStyleXfs>
  <cellXfs count="271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protection locked="0"/>
    </xf>
    <xf numFmtId="0" fontId="7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NumberFormat="1" applyFill="1" applyBorder="1"/>
    <xf numFmtId="0" fontId="6" fillId="0" borderId="0" xfId="0" applyFont="1" applyBorder="1" applyAlignment="1">
      <alignment horizontal="left"/>
    </xf>
    <xf numFmtId="14" fontId="0" fillId="0" borderId="0" xfId="0" applyNumberFormat="1" applyBorder="1"/>
    <xf numFmtId="0" fontId="9" fillId="0" borderId="0" xfId="0" applyFont="1"/>
    <xf numFmtId="0" fontId="9" fillId="0" borderId="0" xfId="0" applyFont="1" applyFill="1" applyBorder="1"/>
    <xf numFmtId="0" fontId="9" fillId="0" borderId="0" xfId="0" applyFont="1" applyBorder="1"/>
    <xf numFmtId="0" fontId="11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15" xfId="0" applyBorder="1"/>
    <xf numFmtId="0" fontId="11" fillId="0" borderId="0" xfId="0" applyFont="1" applyFill="1" applyAlignment="1" applyProtection="1">
      <alignment horizontal="left"/>
      <protection locked="0"/>
    </xf>
    <xf numFmtId="0" fontId="19" fillId="0" borderId="5" xfId="0" applyFont="1" applyBorder="1"/>
    <xf numFmtId="0" fontId="0" fillId="0" borderId="0" xfId="0" applyFill="1" applyBorder="1"/>
    <xf numFmtId="14" fontId="19" fillId="0" borderId="5" xfId="0" applyNumberFormat="1" applyFont="1" applyFill="1" applyBorder="1"/>
    <xf numFmtId="0" fontId="0" fillId="0" borderId="5" xfId="0" applyFill="1" applyBorder="1"/>
    <xf numFmtId="0" fontId="19" fillId="0" borderId="5" xfId="0" applyFont="1" applyFill="1" applyBorder="1"/>
    <xf numFmtId="0" fontId="15" fillId="0" borderId="15" xfId="0" applyFont="1" applyBorder="1"/>
    <xf numFmtId="0" fontId="0" fillId="0" borderId="5" xfId="0" applyFont="1" applyFill="1" applyBorder="1"/>
    <xf numFmtId="0" fontId="0" fillId="0" borderId="0" xfId="0" applyFont="1"/>
    <xf numFmtId="0" fontId="20" fillId="0" borderId="0" xfId="0" applyFont="1"/>
    <xf numFmtId="0" fontId="20" fillId="0" borderId="0" xfId="0" applyFont="1" applyBorder="1"/>
    <xf numFmtId="0" fontId="21" fillId="0" borderId="0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/>
    <xf numFmtId="176" fontId="0" fillId="0" borderId="0" xfId="0" applyNumberFormat="1" applyBorder="1"/>
    <xf numFmtId="176" fontId="20" fillId="0" borderId="0" xfId="0" applyNumberFormat="1" applyFont="1"/>
    <xf numFmtId="176" fontId="0" fillId="0" borderId="5" xfId="0" applyNumberFormat="1" applyFill="1" applyBorder="1"/>
    <xf numFmtId="176" fontId="0" fillId="0" borderId="6" xfId="0" applyNumberFormat="1" applyFill="1" applyBorder="1"/>
    <xf numFmtId="176" fontId="20" fillId="0" borderId="0" xfId="0" applyNumberFormat="1" applyFont="1" applyBorder="1"/>
    <xf numFmtId="176" fontId="20" fillId="0" borderId="0" xfId="0" applyNumberFormat="1" applyFont="1" applyFill="1" applyBorder="1"/>
    <xf numFmtId="176" fontId="19" fillId="0" borderId="5" xfId="0" applyNumberFormat="1" applyFont="1" applyBorder="1"/>
    <xf numFmtId="176" fontId="19" fillId="0" borderId="8" xfId="0" applyNumberFormat="1" applyFont="1" applyBorder="1"/>
    <xf numFmtId="176" fontId="19" fillId="0" borderId="6" xfId="0" applyNumberFormat="1" applyFont="1" applyFill="1" applyBorder="1"/>
    <xf numFmtId="176" fontId="0" fillId="0" borderId="5" xfId="0" applyNumberFormat="1" applyBorder="1"/>
    <xf numFmtId="176" fontId="0" fillId="0" borderId="0" xfId="0" applyNumberFormat="1" applyFill="1" applyBorder="1"/>
    <xf numFmtId="176" fontId="19" fillId="0" borderId="8" xfId="0" applyNumberFormat="1" applyFont="1" applyFill="1" applyBorder="1"/>
    <xf numFmtId="176" fontId="19" fillId="0" borderId="6" xfId="0" applyNumberFormat="1" applyFont="1" applyBorder="1"/>
    <xf numFmtId="176" fontId="0" fillId="0" borderId="5" xfId="0" applyNumberFormat="1" applyFont="1" applyBorder="1"/>
    <xf numFmtId="176" fontId="19" fillId="0" borderId="5" xfId="0" applyNumberFormat="1" applyFont="1" applyFill="1" applyBorder="1"/>
    <xf numFmtId="176" fontId="19" fillId="0" borderId="0" xfId="0" applyNumberFormat="1" applyFont="1" applyBorder="1"/>
    <xf numFmtId="176" fontId="1" fillId="0" borderId="0" xfId="0" applyNumberFormat="1" applyFont="1" applyFill="1" applyProtection="1">
      <protection locked="0"/>
    </xf>
    <xf numFmtId="176" fontId="19" fillId="0" borderId="0" xfId="0" applyNumberFormat="1" applyFont="1"/>
    <xf numFmtId="176" fontId="21" fillId="0" borderId="0" xfId="0" applyNumberFormat="1" applyFont="1" applyFill="1" applyProtection="1">
      <protection locked="0"/>
    </xf>
    <xf numFmtId="176" fontId="21" fillId="0" borderId="0" xfId="0" applyNumberFormat="1" applyFont="1" applyFill="1" applyBorder="1" applyProtection="1">
      <protection locked="0"/>
    </xf>
    <xf numFmtId="176" fontId="10" fillId="0" borderId="0" xfId="0" applyNumberFormat="1" applyFont="1"/>
    <xf numFmtId="176" fontId="0" fillId="0" borderId="15" xfId="0" applyNumberFormat="1" applyBorder="1"/>
    <xf numFmtId="176" fontId="6" fillId="0" borderId="0" xfId="0" applyNumberFormat="1" applyFont="1" applyBorder="1" applyAlignment="1">
      <alignment horizontal="left" wrapText="1"/>
    </xf>
    <xf numFmtId="176" fontId="0" fillId="0" borderId="5" xfId="0" applyNumberFormat="1" applyFont="1" applyFill="1" applyBorder="1"/>
    <xf numFmtId="176" fontId="1" fillId="0" borderId="0" xfId="0" applyNumberFormat="1" applyFont="1" applyFill="1" applyAlignment="1" applyProtection="1">
      <protection locked="0"/>
    </xf>
    <xf numFmtId="176" fontId="19" fillId="0" borderId="0" xfId="0" applyNumberFormat="1" applyFont="1" applyFill="1"/>
    <xf numFmtId="176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/>
    <xf numFmtId="176" fontId="13" fillId="0" borderId="0" xfId="0" applyNumberFormat="1" applyFont="1"/>
    <xf numFmtId="176" fontId="19" fillId="2" borderId="5" xfId="0" applyNumberFormat="1" applyFont="1" applyFill="1" applyBorder="1"/>
    <xf numFmtId="176" fontId="19" fillId="2" borderId="6" xfId="0" applyNumberFormat="1" applyFont="1" applyFill="1" applyBorder="1"/>
    <xf numFmtId="176" fontId="20" fillId="0" borderId="18" xfId="0" applyNumberFormat="1" applyFont="1" applyBorder="1"/>
    <xf numFmtId="176" fontId="20" fillId="0" borderId="0" xfId="0" applyNumberFormat="1" applyFont="1" applyFill="1"/>
    <xf numFmtId="0" fontId="0" fillId="0" borderId="0" xfId="0" applyFill="1"/>
    <xf numFmtId="176" fontId="2" fillId="3" borderId="2" xfId="0" applyNumberFormat="1" applyFont="1" applyFill="1" applyBorder="1" applyAlignment="1" applyProtection="1">
      <alignment horizontal="center" vertical="center"/>
      <protection locked="0"/>
    </xf>
    <xf numFmtId="176" fontId="2" fillId="3" borderId="3" xfId="0" applyNumberFormat="1" applyFont="1" applyFill="1" applyBorder="1" applyAlignment="1" applyProtection="1">
      <alignment horizontal="center" vertical="center"/>
      <protection locked="0"/>
    </xf>
    <xf numFmtId="176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176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6" xfId="0" applyNumberFormat="1" applyFont="1" applyFill="1" applyBorder="1" applyAlignment="1" applyProtection="1">
      <alignment horizontal="center" vertical="center"/>
      <protection locked="0"/>
    </xf>
    <xf numFmtId="176" fontId="2" fillId="3" borderId="7" xfId="0" applyNumberFormat="1" applyFont="1" applyFill="1" applyBorder="1" applyAlignment="1" applyProtection="1">
      <alignment horizontal="center" vertical="center"/>
      <protection locked="0"/>
    </xf>
    <xf numFmtId="176" fontId="2" fillId="3" borderId="8" xfId="0" applyNumberFormat="1" applyFont="1" applyFill="1" applyBorder="1" applyAlignment="1" applyProtection="1">
      <alignment horizontal="center" vertical="center"/>
      <protection locked="0"/>
    </xf>
    <xf numFmtId="176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3" xfId="0" applyNumberFormat="1" applyFont="1" applyFill="1" applyBorder="1" applyAlignment="1" applyProtection="1">
      <alignment horizontal="center" vertical="center"/>
      <protection locked="0"/>
    </xf>
    <xf numFmtId="176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176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6" xfId="0" applyNumberFormat="1" applyFont="1" applyFill="1" applyBorder="1" applyAlignment="1" applyProtection="1">
      <alignment horizontal="center" vertical="center"/>
      <protection locked="0"/>
    </xf>
    <xf numFmtId="176" fontId="2" fillId="4" borderId="7" xfId="0" applyNumberFormat="1" applyFont="1" applyFill="1" applyBorder="1" applyAlignment="1" applyProtection="1">
      <alignment horizontal="center" vertical="center"/>
      <protection locked="0"/>
    </xf>
    <xf numFmtId="176" fontId="2" fillId="4" borderId="8" xfId="0" applyNumberFormat="1" applyFont="1" applyFill="1" applyBorder="1" applyAlignment="1" applyProtection="1">
      <alignment horizontal="center" vertical="center"/>
      <protection locked="0"/>
    </xf>
    <xf numFmtId="176" fontId="2" fillId="4" borderId="2" xfId="0" applyNumberFormat="1" applyFont="1" applyFill="1" applyBorder="1" applyAlignment="1" applyProtection="1">
      <alignment horizontal="center" vertical="center"/>
      <protection locked="0"/>
    </xf>
    <xf numFmtId="176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16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/>
    <xf numFmtId="176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176" fontId="19" fillId="0" borderId="5" xfId="0" applyNumberFormat="1" applyFont="1" applyFill="1" applyBorder="1" applyAlignment="1">
      <alignment horizontal="center"/>
    </xf>
    <xf numFmtId="176" fontId="0" fillId="0" borderId="0" xfId="0" applyNumberFormat="1" applyFill="1"/>
    <xf numFmtId="176" fontId="23" fillId="0" borderId="5" xfId="0" applyNumberFormat="1" applyFont="1" applyFill="1" applyBorder="1"/>
    <xf numFmtId="176" fontId="2" fillId="5" borderId="5" xfId="0" applyNumberFormat="1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176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176" fontId="2" fillId="5" borderId="8" xfId="0" applyNumberFormat="1" applyFont="1" applyFill="1" applyBorder="1" applyAlignment="1" applyProtection="1">
      <alignment horizontal="center" vertical="center"/>
      <protection locked="0"/>
    </xf>
    <xf numFmtId="176" fontId="2" fillId="5" borderId="6" xfId="0" applyNumberFormat="1" applyFont="1" applyFill="1" applyBorder="1" applyAlignment="1" applyProtection="1">
      <alignment horizontal="center" vertical="center"/>
      <protection locked="0"/>
    </xf>
    <xf numFmtId="176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14" fontId="6" fillId="0" borderId="5" xfId="0" applyNumberFormat="1" applyFont="1" applyFill="1" applyBorder="1" applyAlignment="1">
      <alignment horizontal="left" wrapText="1"/>
    </xf>
    <xf numFmtId="176" fontId="0" fillId="0" borderId="5" xfId="0" applyNumberFormat="1" applyFill="1" applyBorder="1"/>
    <xf numFmtId="0" fontId="0" fillId="0" borderId="5" xfId="0" applyFill="1" applyBorder="1"/>
    <xf numFmtId="14" fontId="6" fillId="0" borderId="5" xfId="0" applyNumberFormat="1" applyFont="1" applyFill="1" applyBorder="1" applyAlignment="1">
      <alignment horizontal="left" wrapText="1"/>
    </xf>
    <xf numFmtId="176" fontId="0" fillId="0" borderId="5" xfId="0" applyNumberFormat="1" applyFill="1" applyBorder="1"/>
    <xf numFmtId="176" fontId="19" fillId="0" borderId="5" xfId="0" applyNumberFormat="1" applyFont="1" applyBorder="1"/>
    <xf numFmtId="176" fontId="19" fillId="0" borderId="5" xfId="0" applyNumberFormat="1" applyFont="1" applyFill="1" applyBorder="1"/>
    <xf numFmtId="176" fontId="0" fillId="0" borderId="5" xfId="0" applyNumberFormat="1" applyFont="1" applyFill="1" applyBorder="1"/>
    <xf numFmtId="0" fontId="2" fillId="3" borderId="5" xfId="0" applyFont="1" applyFill="1" applyBorder="1" applyAlignment="1" applyProtection="1">
      <alignment horizontal="center" vertical="center"/>
      <protection locked="0"/>
    </xf>
    <xf numFmtId="176" fontId="19" fillId="0" borderId="6" xfId="0" applyNumberFormat="1" applyFont="1" applyFill="1" applyBorder="1" applyAlignment="1">
      <alignment horizontal="center"/>
    </xf>
    <xf numFmtId="176" fontId="40" fillId="0" borderId="5" xfId="0" applyNumberFormat="1" applyFont="1" applyFill="1" applyBorder="1" applyAlignment="1">
      <alignment horizontal="left" wrapText="1"/>
    </xf>
    <xf numFmtId="176" fontId="23" fillId="0" borderId="6" xfId="0" applyNumberFormat="1" applyFont="1" applyFill="1" applyBorder="1"/>
    <xf numFmtId="0" fontId="43" fillId="0" borderId="0" xfId="0" applyFont="1" applyFill="1" applyAlignment="1" applyProtection="1">
      <alignment horizontal="left"/>
      <protection locked="0"/>
    </xf>
    <xf numFmtId="176" fontId="22" fillId="0" borderId="0" xfId="0" applyNumberFormat="1" applyFont="1" applyFill="1"/>
    <xf numFmtId="0" fontId="22" fillId="0" borderId="0" xfId="0" applyFont="1" applyFill="1"/>
    <xf numFmtId="0" fontId="0" fillId="0" borderId="5" xfId="0" applyBorder="1" applyAlignment="1">
      <alignment horizontal="left"/>
    </xf>
    <xf numFmtId="0" fontId="23" fillId="0" borderId="5" xfId="0" applyFont="1" applyFill="1" applyBorder="1"/>
    <xf numFmtId="176" fontId="23" fillId="0" borderId="0" xfId="0" applyNumberFormat="1" applyFont="1" applyFill="1"/>
    <xf numFmtId="0" fontId="23" fillId="0" borderId="0" xfId="0" applyFont="1" applyFill="1"/>
    <xf numFmtId="176" fontId="23" fillId="0" borderId="8" xfId="0" applyNumberFormat="1" applyFont="1" applyFill="1" applyBorder="1"/>
    <xf numFmtId="0" fontId="2" fillId="3" borderId="5" xfId="0" applyFont="1" applyFill="1" applyBorder="1" applyAlignment="1" applyProtection="1">
      <alignment horizontal="center" vertical="center"/>
      <protection locked="0"/>
    </xf>
    <xf numFmtId="176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5" xfId="0" applyNumberFormat="1" applyFont="1" applyFill="1" applyBorder="1"/>
    <xf numFmtId="176" fontId="20" fillId="0" borderId="6" xfId="0" applyNumberFormat="1" applyFont="1" applyFill="1" applyBorder="1"/>
    <xf numFmtId="176" fontId="23" fillId="2" borderId="5" xfId="0" applyNumberFormat="1" applyFont="1" applyFill="1" applyBorder="1"/>
    <xf numFmtId="176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176" fontId="3" fillId="4" borderId="7" xfId="0" applyNumberFormat="1" applyFont="1" applyFill="1" applyBorder="1" applyAlignment="1" applyProtection="1">
      <alignment horizontal="center" vertical="center"/>
      <protection locked="0"/>
    </xf>
    <xf numFmtId="176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4" fillId="3" borderId="10" xfId="1" applyFill="1" applyBorder="1" applyAlignment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/>
    <xf numFmtId="176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76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176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176" fontId="3" fillId="4" borderId="7" xfId="0" applyNumberFormat="1" applyFont="1" applyFill="1" applyBorder="1" applyAlignment="1" applyProtection="1">
      <alignment horizontal="center" vertical="center"/>
      <protection locked="0"/>
    </xf>
    <xf numFmtId="176" fontId="3" fillId="4" borderId="10" xfId="0" applyNumberFormat="1" applyFont="1" applyFill="1" applyBorder="1" applyAlignment="1" applyProtection="1">
      <alignment horizontal="center" vertical="center"/>
      <protection locked="0"/>
    </xf>
    <xf numFmtId="176" fontId="3" fillId="4" borderId="11" xfId="0" applyNumberFormat="1" applyFont="1" applyFill="1" applyBorder="1" applyAlignment="1" applyProtection="1">
      <alignment horizontal="center" vertical="center"/>
      <protection locked="0"/>
    </xf>
    <xf numFmtId="176" fontId="0" fillId="4" borderId="10" xfId="0" applyNumberFormat="1" applyFill="1" applyBorder="1" applyAlignment="1">
      <alignment horizontal="center" vertical="center"/>
    </xf>
    <xf numFmtId="176" fontId="0" fillId="4" borderId="11" xfId="0" applyNumberFormat="1" applyFill="1" applyBorder="1" applyAlignment="1">
      <alignment horizontal="center" vertical="center"/>
    </xf>
    <xf numFmtId="0" fontId="6" fillId="0" borderId="5" xfId="0" applyFont="1" applyFill="1" applyBorder="1"/>
    <xf numFmtId="176" fontId="40" fillId="0" borderId="5" xfId="0" applyNumberFormat="1" applyFont="1" applyFill="1" applyBorder="1"/>
    <xf numFmtId="0" fontId="6" fillId="0" borderId="5" xfId="0" applyFont="1" applyBorder="1"/>
    <xf numFmtId="0" fontId="6" fillId="0" borderId="0" xfId="0" applyFont="1"/>
    <xf numFmtId="176" fontId="6" fillId="0" borderId="0" xfId="0" applyNumberFormat="1" applyFont="1"/>
    <xf numFmtId="176" fontId="45" fillId="0" borderId="0" xfId="0" applyNumberFormat="1" applyFont="1"/>
    <xf numFmtId="176" fontId="6" fillId="0" borderId="5" xfId="0" applyNumberFormat="1" applyFont="1" applyFill="1" applyBorder="1"/>
    <xf numFmtId="176" fontId="46" fillId="0" borderId="6" xfId="0" applyNumberFormat="1" applyFont="1" applyFill="1" applyBorder="1"/>
    <xf numFmtId="176" fontId="6" fillId="0" borderId="0" xfId="0" applyNumberFormat="1" applyFont="1" applyBorder="1"/>
    <xf numFmtId="176" fontId="6" fillId="0" borderId="0" xfId="0" applyNumberFormat="1" applyFont="1" applyFill="1" applyBorder="1"/>
    <xf numFmtId="0" fontId="40" fillId="0" borderId="5" xfId="0" applyFont="1" applyFill="1" applyBorder="1"/>
    <xf numFmtId="0" fontId="6" fillId="0" borderId="0" xfId="0" applyFont="1" applyBorder="1"/>
    <xf numFmtId="14" fontId="6" fillId="0" borderId="0" xfId="0" applyNumberFormat="1" applyFont="1" applyBorder="1"/>
    <xf numFmtId="176" fontId="46" fillId="0" borderId="5" xfId="0" applyNumberFormat="1" applyFont="1" applyFill="1" applyBorder="1"/>
    <xf numFmtId="0" fontId="7" fillId="0" borderId="5" xfId="0" applyFont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/>
    <xf numFmtId="176" fontId="47" fillId="0" borderId="5" xfId="0" applyNumberFormat="1" applyFont="1" applyFill="1" applyBorder="1"/>
    <xf numFmtId="14" fontId="7" fillId="0" borderId="5" xfId="0" applyNumberFormat="1" applyFont="1" applyFill="1" applyBorder="1" applyAlignment="1">
      <alignment horizontal="left" wrapText="1"/>
    </xf>
    <xf numFmtId="176" fontId="47" fillId="0" borderId="6" xfId="0" applyNumberFormat="1" applyFont="1" applyFill="1" applyBorder="1"/>
    <xf numFmtId="176" fontId="48" fillId="0" borderId="0" xfId="0" applyNumberFormat="1" applyFont="1" applyFill="1"/>
    <xf numFmtId="0" fontId="7" fillId="0" borderId="5" xfId="0" applyFont="1" applyBorder="1"/>
    <xf numFmtId="0" fontId="49" fillId="0" borderId="0" xfId="0" applyFont="1"/>
    <xf numFmtId="0" fontId="2" fillId="3" borderId="7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76" fontId="48" fillId="0" borderId="0" xfId="0" applyNumberFormat="1" applyFont="1"/>
    <xf numFmtId="176" fontId="7" fillId="0" borderId="5" xfId="0" applyNumberFormat="1" applyFont="1" applyFill="1" applyBorder="1"/>
    <xf numFmtId="176" fontId="50" fillId="0" borderId="6" xfId="0" applyNumberFormat="1" applyFont="1" applyFill="1" applyBorder="1"/>
    <xf numFmtId="176" fontId="7" fillId="0" borderId="0" xfId="0" applyNumberFormat="1" applyFont="1" applyBorder="1"/>
    <xf numFmtId="176" fontId="7" fillId="0" borderId="0" xfId="0" applyNumberFormat="1" applyFont="1" applyFill="1" applyBorder="1"/>
    <xf numFmtId="176" fontId="50" fillId="0" borderId="5" xfId="0" applyNumberFormat="1" applyFont="1" applyBorder="1"/>
    <xf numFmtId="176" fontId="50" fillId="0" borderId="6" xfId="0" applyNumberFormat="1" applyFont="1" applyBorder="1"/>
    <xf numFmtId="0" fontId="47" fillId="0" borderId="5" xfId="0" applyFont="1" applyFill="1" applyBorder="1"/>
    <xf numFmtId="0" fontId="49" fillId="0" borderId="0" xfId="0" applyFont="1" applyBorder="1"/>
    <xf numFmtId="0" fontId="7" fillId="0" borderId="0" xfId="0" applyFont="1" applyBorder="1"/>
    <xf numFmtId="14" fontId="7" fillId="0" borderId="0" xfId="0" applyNumberFormat="1" applyFont="1" applyBorder="1"/>
    <xf numFmtId="176" fontId="7" fillId="0" borderId="6" xfId="0" applyNumberFormat="1" applyFont="1" applyFill="1" applyBorder="1"/>
    <xf numFmtId="176" fontId="50" fillId="0" borderId="5" xfId="0" applyNumberFormat="1" applyFont="1" applyFill="1" applyBorder="1"/>
    <xf numFmtId="0" fontId="46" fillId="0" borderId="5" xfId="0" applyFont="1" applyFill="1" applyBorder="1"/>
    <xf numFmtId="14" fontId="46" fillId="0" borderId="5" xfId="0" applyNumberFormat="1" applyFont="1" applyFill="1" applyBorder="1"/>
    <xf numFmtId="0" fontId="46" fillId="0" borderId="5" xfId="0" applyFont="1" applyBorder="1"/>
    <xf numFmtId="0" fontId="51" fillId="0" borderId="0" xfId="0" applyFont="1"/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176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/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76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176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8" xfId="0" applyNumberFormat="1" applyFont="1" applyFill="1" applyBorder="1" applyAlignment="1" applyProtection="1">
      <alignment horizontal="center" vertical="center"/>
      <protection locked="0"/>
    </xf>
    <xf numFmtId="176" fontId="3" fillId="4" borderId="6" xfId="0" applyNumberFormat="1" applyFont="1" applyFill="1" applyBorder="1" applyAlignment="1" applyProtection="1">
      <alignment horizontal="center" vertical="center"/>
      <protection locked="0"/>
    </xf>
    <xf numFmtId="14" fontId="6" fillId="0" borderId="5" xfId="0" applyNumberFormat="1" applyFont="1" applyFill="1" applyBorder="1"/>
    <xf numFmtId="176" fontId="6" fillId="0" borderId="8" xfId="0" applyNumberFormat="1" applyFont="1" applyBorder="1"/>
    <xf numFmtId="176" fontId="6" fillId="0" borderId="6" xfId="0" applyNumberFormat="1" applyFont="1" applyBorder="1"/>
    <xf numFmtId="176" fontId="46" fillId="0" borderId="0" xfId="0" applyNumberFormat="1" applyFont="1" applyBorder="1"/>
    <xf numFmtId="0" fontId="51" fillId="0" borderId="0" xfId="0" applyFont="1" applyBorder="1"/>
    <xf numFmtId="0" fontId="46" fillId="0" borderId="0" xfId="0" applyFont="1" applyBorder="1"/>
    <xf numFmtId="176" fontId="46" fillId="0" borderId="0" xfId="0" applyNumberFormat="1" applyFont="1"/>
    <xf numFmtId="176" fontId="3" fillId="4" borderId="2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/>
    <xf numFmtId="14" fontId="40" fillId="0" borderId="5" xfId="0" applyNumberFormat="1" applyFont="1" applyFill="1" applyBorder="1"/>
    <xf numFmtId="176" fontId="45" fillId="0" borderId="0" xfId="0" applyNumberFormat="1" applyFont="1" applyFill="1" applyBorder="1"/>
    <xf numFmtId="0" fontId="45" fillId="0" borderId="0" xfId="0" applyFont="1" applyBorder="1"/>
    <xf numFmtId="0" fontId="51" fillId="0" borderId="15" xfId="0" applyFont="1" applyBorder="1"/>
    <xf numFmtId="0" fontId="6" fillId="0" borderId="15" xfId="0" applyFont="1" applyBorder="1"/>
    <xf numFmtId="176" fontId="6" fillId="0" borderId="15" xfId="0" applyNumberFormat="1" applyFont="1" applyBorder="1"/>
    <xf numFmtId="14" fontId="6" fillId="0" borderId="15" xfId="0" applyNumberFormat="1" applyFont="1" applyBorder="1"/>
    <xf numFmtId="0" fontId="40" fillId="0" borderId="15" xfId="0" applyFont="1" applyFill="1" applyBorder="1"/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176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176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176" fontId="46" fillId="0" borderId="8" xfId="0" applyNumberFormat="1" applyFont="1" applyFill="1" applyBorder="1"/>
    <xf numFmtId="176" fontId="45" fillId="0" borderId="0" xfId="0" applyNumberFormat="1" applyFont="1" applyBorder="1"/>
    <xf numFmtId="14" fontId="46" fillId="0" borderId="0" xfId="0" applyNumberFormat="1" applyFont="1" applyBorder="1"/>
    <xf numFmtId="0" fontId="46" fillId="0" borderId="0" xfId="0" applyNumberFormat="1" applyFont="1" applyBorder="1"/>
    <xf numFmtId="176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6" xfId="0" applyNumberFormat="1" applyFont="1" applyFill="1" applyBorder="1" applyAlignment="1" applyProtection="1">
      <alignment horizontal="center" vertical="center" wrapText="1"/>
      <protection locked="0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te 2" xfId="38"/>
    <cellStyle name="Output 2" xfId="39"/>
    <cellStyle name="Title 2" xfId="40"/>
    <cellStyle name="Total 2" xfId="41"/>
    <cellStyle name="Warning Text 2" xfId="42"/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0</xdr:col>
      <xdr:colOff>922020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6F71DEC-3238-4307-B3E3-925644C7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12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0</xdr:col>
      <xdr:colOff>998220</xdr:colOff>
      <xdr:row>4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A2E5EE8F-FC64-43D4-978A-FD4D8A81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12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0</xdr:col>
      <xdr:colOff>922020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C094376-05F4-4D84-A66A-29271617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12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0</xdr:col>
      <xdr:colOff>922020</xdr:colOff>
      <xdr:row>4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7AE4321C-A7E6-4294-99B8-392A8D13C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12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0</xdr:col>
      <xdr:colOff>922020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3767AE4-11A9-4519-9711-A70A434A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12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15240</xdr:rowOff>
    </xdr:from>
    <xdr:to>
      <xdr:col>0</xdr:col>
      <xdr:colOff>922020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FA2BFFA7-D5F2-42A6-9A08-1C364316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12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0</xdr:col>
      <xdr:colOff>998220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14AA98B-6CA4-4E33-A551-33DB89692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12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15240</xdr:rowOff>
    </xdr:from>
    <xdr:to>
      <xdr:col>0</xdr:col>
      <xdr:colOff>998220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B7080226-8AE9-48E8-8DB7-4A1D5D92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12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0</xdr:col>
      <xdr:colOff>922020</xdr:colOff>
      <xdr:row>4</xdr:row>
      <xdr:rowOff>68580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7CBF9DD-7126-402B-9B1E-648F4D6E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12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15240</xdr:rowOff>
    </xdr:from>
    <xdr:to>
      <xdr:col>0</xdr:col>
      <xdr:colOff>922020</xdr:colOff>
      <xdr:row>4</xdr:row>
      <xdr:rowOff>68580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B7FACE00-0D35-46ED-B122-70FC3A55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12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0</xdr:col>
      <xdr:colOff>922020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B3FC078-53AD-4E4E-9A4E-AC7E4D01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12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5240"/>
          <a:ext cx="8534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salogsitic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0"/>
  <sheetViews>
    <sheetView workbookViewId="0">
      <selection activeCell="A3" sqref="A3"/>
    </sheetView>
  </sheetViews>
  <sheetFormatPr defaultRowHeight="13.5"/>
  <cols>
    <col min="1" max="1" width="41.125" customWidth="1"/>
    <col min="2" max="2" width="8.75" bestFit="1" customWidth="1"/>
    <col min="3" max="3" width="8.5" bestFit="1" customWidth="1"/>
    <col min="4" max="5" width="11.625" style="36" bestFit="1" customWidth="1"/>
    <col min="6" max="6" width="9.375" customWidth="1"/>
    <col min="7" max="7" width="8.5" bestFit="1" customWidth="1"/>
    <col min="8" max="8" width="31.75" style="36" customWidth="1"/>
    <col min="9" max="10" width="17.875" style="36" bestFit="1" customWidth="1"/>
    <col min="11" max="11" width="14" style="36" bestFit="1" customWidth="1"/>
    <col min="12" max="12" width="15.375" style="36" customWidth="1"/>
    <col min="13" max="13" width="16.25" style="38" bestFit="1" customWidth="1"/>
    <col min="14" max="17" width="11.625" style="38" bestFit="1" customWidth="1"/>
    <col min="18" max="19" width="8.875" style="38"/>
    <col min="20" max="26" width="8.875" style="36"/>
  </cols>
  <sheetData>
    <row r="1" spans="1:26" ht="14.45" customHeight="1">
      <c r="A1" s="1"/>
    </row>
    <row r="2" spans="1:26" ht="14.45" customHeight="1"/>
    <row r="6" spans="1:26" ht="22.5" thickBot="1">
      <c r="A6" s="10" t="s">
        <v>6</v>
      </c>
    </row>
    <row r="7" spans="1:26">
      <c r="A7" s="145" t="s">
        <v>5</v>
      </c>
      <c r="B7" s="147" t="s">
        <v>0</v>
      </c>
      <c r="C7" s="147" t="s">
        <v>7</v>
      </c>
      <c r="D7" s="149" t="s">
        <v>3</v>
      </c>
      <c r="E7" s="152"/>
      <c r="F7" s="150"/>
      <c r="G7" s="151"/>
      <c r="H7" s="78" t="s">
        <v>134</v>
      </c>
      <c r="I7" s="107" t="s">
        <v>135</v>
      </c>
      <c r="J7" s="72" t="s">
        <v>133</v>
      </c>
      <c r="K7" s="78" t="s">
        <v>147</v>
      </c>
      <c r="L7" s="73" t="s">
        <v>23</v>
      </c>
      <c r="R7" s="54"/>
      <c r="S7" s="36"/>
      <c r="Z7"/>
    </row>
    <row r="8" spans="1:26">
      <c r="A8" s="146"/>
      <c r="B8" s="148"/>
      <c r="C8" s="148"/>
      <c r="D8" s="74" t="s">
        <v>1</v>
      </c>
      <c r="E8" s="74" t="s">
        <v>2</v>
      </c>
      <c r="F8" s="75" t="s">
        <v>109</v>
      </c>
      <c r="G8" s="75" t="s">
        <v>4</v>
      </c>
      <c r="H8" s="79" t="s">
        <v>1</v>
      </c>
      <c r="I8" s="76" t="s">
        <v>1</v>
      </c>
      <c r="J8" s="74" t="s">
        <v>1</v>
      </c>
      <c r="K8" s="79" t="s">
        <v>1</v>
      </c>
      <c r="L8" s="77" t="s">
        <v>1</v>
      </c>
      <c r="R8" s="54"/>
      <c r="S8" s="36"/>
      <c r="Z8"/>
    </row>
    <row r="9" spans="1:26" s="71" customFormat="1">
      <c r="A9" s="31" t="s">
        <v>160</v>
      </c>
      <c r="B9" s="113" t="s">
        <v>162</v>
      </c>
      <c r="C9" s="113">
        <v>9619995</v>
      </c>
      <c r="D9" s="121">
        <v>43708</v>
      </c>
      <c r="E9" s="121">
        <v>43710</v>
      </c>
      <c r="F9" s="111" t="s">
        <v>139</v>
      </c>
      <c r="G9" s="110" t="s">
        <v>140</v>
      </c>
      <c r="H9" s="99">
        <f>E9+39</f>
        <v>43749</v>
      </c>
      <c r="I9" s="99">
        <f t="shared" ref="I9:I12" si="0">H9+3</f>
        <v>43752</v>
      </c>
      <c r="J9" s="99">
        <f>I9+7</f>
        <v>43759</v>
      </c>
      <c r="K9" s="99">
        <f>J9+2</f>
        <v>43761</v>
      </c>
      <c r="L9" s="120">
        <f>K9+5</f>
        <v>43766</v>
      </c>
      <c r="M9" s="70">
        <f>I9-E9</f>
        <v>42</v>
      </c>
      <c r="N9" s="70" t="e">
        <f>#REF!-E9</f>
        <v>#REF!</v>
      </c>
      <c r="O9" s="70">
        <f>J9-E9</f>
        <v>49</v>
      </c>
      <c r="P9" s="70">
        <f>K9-E9</f>
        <v>51</v>
      </c>
      <c r="Q9" s="70"/>
      <c r="R9" s="62"/>
      <c r="S9" s="100"/>
      <c r="T9" s="100"/>
      <c r="U9" s="100"/>
      <c r="V9" s="100"/>
      <c r="W9" s="100"/>
      <c r="X9" s="100"/>
      <c r="Y9" s="100"/>
    </row>
    <row r="10" spans="1:26" s="71" customFormat="1">
      <c r="A10" s="126" t="s">
        <v>166</v>
      </c>
      <c r="B10" s="113" t="s">
        <v>163</v>
      </c>
      <c r="C10" s="113">
        <v>9762338</v>
      </c>
      <c r="D10" s="121">
        <f>D9+7</f>
        <v>43715</v>
      </c>
      <c r="E10" s="121">
        <f>E9+7</f>
        <v>43717</v>
      </c>
      <c r="F10" s="111" t="s">
        <v>139</v>
      </c>
      <c r="G10" s="110" t="s">
        <v>140</v>
      </c>
      <c r="H10" s="99">
        <f t="shared" ref="H10:H12" si="1">E10+39</f>
        <v>43756</v>
      </c>
      <c r="I10" s="99">
        <f t="shared" si="0"/>
        <v>43759</v>
      </c>
      <c r="J10" s="99">
        <f t="shared" ref="J10:J12" si="2">I10+7</f>
        <v>43766</v>
      </c>
      <c r="K10" s="99">
        <f t="shared" ref="K10:K12" si="3">J10+2</f>
        <v>43768</v>
      </c>
      <c r="L10" s="120">
        <f t="shared" ref="L10:L12" si="4">K10+5</f>
        <v>43773</v>
      </c>
      <c r="M10" s="70"/>
      <c r="N10" s="70"/>
      <c r="O10" s="70"/>
      <c r="P10" s="70"/>
      <c r="Q10" s="70"/>
      <c r="R10" s="62"/>
      <c r="S10" s="100"/>
      <c r="T10" s="100"/>
      <c r="U10" s="100"/>
      <c r="V10" s="100"/>
      <c r="W10" s="100"/>
      <c r="X10" s="100"/>
      <c r="Y10" s="100"/>
    </row>
    <row r="11" spans="1:26" s="71" customFormat="1">
      <c r="A11" s="126" t="s">
        <v>167</v>
      </c>
      <c r="B11" s="113" t="s">
        <v>164</v>
      </c>
      <c r="C11" s="113">
        <v>9619983</v>
      </c>
      <c r="D11" s="121">
        <f t="shared" ref="D11:D13" si="5">D10+7</f>
        <v>43722</v>
      </c>
      <c r="E11" s="121">
        <f t="shared" ref="E11:E13" si="6">E10+7</f>
        <v>43724</v>
      </c>
      <c r="F11" s="111" t="s">
        <v>139</v>
      </c>
      <c r="G11" s="110" t="s">
        <v>140</v>
      </c>
      <c r="H11" s="99">
        <f t="shared" si="1"/>
        <v>43763</v>
      </c>
      <c r="I11" s="99">
        <f t="shared" si="0"/>
        <v>43766</v>
      </c>
      <c r="J11" s="99">
        <f t="shared" si="2"/>
        <v>43773</v>
      </c>
      <c r="K11" s="99">
        <f t="shared" si="3"/>
        <v>43775</v>
      </c>
      <c r="L11" s="120">
        <f t="shared" si="4"/>
        <v>43780</v>
      </c>
      <c r="M11" s="70"/>
      <c r="N11" s="70"/>
      <c r="O11" s="70"/>
      <c r="P11" s="70"/>
      <c r="Q11" s="70"/>
      <c r="R11" s="62"/>
      <c r="S11" s="100"/>
      <c r="T11" s="100"/>
      <c r="U11" s="100"/>
      <c r="V11" s="100"/>
      <c r="W11" s="100"/>
      <c r="X11" s="100"/>
      <c r="Y11" s="100"/>
    </row>
    <row r="12" spans="1:26" s="71" customFormat="1">
      <c r="A12" s="126" t="s">
        <v>168</v>
      </c>
      <c r="B12" s="113" t="s">
        <v>165</v>
      </c>
      <c r="C12" s="113">
        <v>9780469</v>
      </c>
      <c r="D12" s="121">
        <f t="shared" si="5"/>
        <v>43729</v>
      </c>
      <c r="E12" s="121">
        <f t="shared" si="6"/>
        <v>43731</v>
      </c>
      <c r="F12" s="111" t="s">
        <v>139</v>
      </c>
      <c r="G12" s="110" t="s">
        <v>140</v>
      </c>
      <c r="H12" s="99">
        <f t="shared" si="1"/>
        <v>43770</v>
      </c>
      <c r="I12" s="99">
        <f t="shared" si="0"/>
        <v>43773</v>
      </c>
      <c r="J12" s="99">
        <f t="shared" si="2"/>
        <v>43780</v>
      </c>
      <c r="K12" s="99">
        <f t="shared" si="3"/>
        <v>43782</v>
      </c>
      <c r="L12" s="120">
        <f t="shared" si="4"/>
        <v>43787</v>
      </c>
      <c r="M12" s="70"/>
      <c r="N12" s="70"/>
      <c r="O12" s="70"/>
      <c r="P12" s="70"/>
      <c r="Q12" s="70"/>
      <c r="R12" s="62"/>
      <c r="S12" s="100"/>
      <c r="T12" s="100"/>
      <c r="U12" s="100"/>
      <c r="V12" s="100"/>
      <c r="W12" s="100"/>
      <c r="X12" s="100"/>
      <c r="Y12" s="100"/>
    </row>
    <row r="13" spans="1:26">
      <c r="A13" s="31" t="s">
        <v>169</v>
      </c>
      <c r="B13" s="113" t="s">
        <v>170</v>
      </c>
      <c r="C13" s="113">
        <v>9632143</v>
      </c>
      <c r="D13" s="121">
        <f t="shared" si="5"/>
        <v>43736</v>
      </c>
      <c r="E13" s="121">
        <f t="shared" si="6"/>
        <v>43738</v>
      </c>
      <c r="F13" s="114" t="s">
        <v>139</v>
      </c>
      <c r="G13" s="113" t="s">
        <v>140</v>
      </c>
      <c r="H13" s="99">
        <f t="shared" ref="H13" si="7">E13+39</f>
        <v>43777</v>
      </c>
      <c r="I13" s="99">
        <f t="shared" ref="I13" si="8">H13+3</f>
        <v>43780</v>
      </c>
      <c r="J13" s="99">
        <f t="shared" ref="J13" si="9">I13+7</f>
        <v>43787</v>
      </c>
      <c r="K13" s="99">
        <f t="shared" ref="K13" si="10">J13+2</f>
        <v>43789</v>
      </c>
      <c r="L13" s="120">
        <f t="shared" ref="L13" si="11">K13+5</f>
        <v>43794</v>
      </c>
      <c r="M13" s="54"/>
      <c r="N13" s="54"/>
      <c r="O13" s="54"/>
      <c r="P13" s="54"/>
      <c r="Q13" s="54"/>
      <c r="R13" s="54"/>
      <c r="S13" s="54"/>
    </row>
    <row r="14" spans="1:26" ht="22.5" thickBot="1">
      <c r="A14" s="11" t="s">
        <v>96</v>
      </c>
      <c r="B14" s="26"/>
      <c r="C14" s="8"/>
      <c r="D14" s="59"/>
      <c r="E14" s="59"/>
      <c r="F14" s="6"/>
      <c r="G14" s="9"/>
      <c r="H14" s="37"/>
      <c r="I14" s="37"/>
      <c r="K14" s="37"/>
      <c r="L14" s="37"/>
    </row>
    <row r="15" spans="1:26">
      <c r="A15" s="145" t="s">
        <v>5</v>
      </c>
      <c r="B15" s="147" t="s">
        <v>0</v>
      </c>
      <c r="C15" s="147" t="s">
        <v>7</v>
      </c>
      <c r="D15" s="149" t="s">
        <v>3</v>
      </c>
      <c r="E15" s="150"/>
      <c r="F15" s="150"/>
      <c r="G15" s="151"/>
      <c r="H15" s="143" t="s">
        <v>8</v>
      </c>
      <c r="I15" s="143" t="s">
        <v>93</v>
      </c>
      <c r="J15" s="81" t="s">
        <v>48</v>
      </c>
    </row>
    <row r="16" spans="1:26" ht="16.149999999999999" customHeight="1">
      <c r="A16" s="146"/>
      <c r="B16" s="148"/>
      <c r="C16" s="148"/>
      <c r="D16" s="74" t="s">
        <v>1</v>
      </c>
      <c r="E16" s="74" t="s">
        <v>2</v>
      </c>
      <c r="F16" s="119" t="s">
        <v>109</v>
      </c>
      <c r="G16" s="119" t="s">
        <v>4</v>
      </c>
      <c r="H16" s="144"/>
      <c r="I16" s="144"/>
      <c r="J16" s="80" t="s">
        <v>1</v>
      </c>
      <c r="K16" s="38"/>
      <c r="L16" s="38"/>
    </row>
    <row r="17" spans="1:27">
      <c r="A17" s="28" t="str">
        <f t="shared" ref="A17:G21" si="12">A9</f>
        <v>MAYVIEW MAERSK/美景马士基</v>
      </c>
      <c r="B17" s="28" t="str">
        <f t="shared" si="12"/>
        <v>936W</v>
      </c>
      <c r="C17" s="28">
        <f t="shared" si="12"/>
        <v>9619995</v>
      </c>
      <c r="D17" s="39">
        <f t="shared" si="12"/>
        <v>43708</v>
      </c>
      <c r="E17" s="39">
        <f t="shared" si="12"/>
        <v>43710</v>
      </c>
      <c r="F17" s="112" t="str">
        <f t="shared" si="12"/>
        <v>8:00 THU</v>
      </c>
      <c r="G17" s="112" t="str">
        <f t="shared" si="12"/>
        <v>6:00 FRI</v>
      </c>
      <c r="H17" s="115" t="s">
        <v>179</v>
      </c>
      <c r="I17" s="39">
        <v>43724</v>
      </c>
      <c r="J17" s="40">
        <f>I17+36</f>
        <v>43760</v>
      </c>
      <c r="K17" s="41">
        <f t="shared" ref="K17:K18" si="13">J17-E17</f>
        <v>50</v>
      </c>
      <c r="L17" s="54"/>
      <c r="M17" s="54"/>
      <c r="N17" s="54"/>
      <c r="O17" s="54"/>
    </row>
    <row r="18" spans="1:27">
      <c r="A18" s="113" t="str">
        <f t="shared" si="12"/>
        <v>MSC MIRJA /地中海米茄</v>
      </c>
      <c r="B18" s="113" t="str">
        <f t="shared" si="12"/>
        <v>937W</v>
      </c>
      <c r="C18" s="113">
        <f t="shared" si="12"/>
        <v>9762338</v>
      </c>
      <c r="D18" s="115">
        <f t="shared" si="12"/>
        <v>43715</v>
      </c>
      <c r="E18" s="115">
        <f t="shared" si="12"/>
        <v>43717</v>
      </c>
      <c r="F18" s="115" t="str">
        <f t="shared" si="12"/>
        <v>8:00 THU</v>
      </c>
      <c r="G18" s="115" t="str">
        <f t="shared" si="12"/>
        <v>6:00 FRI</v>
      </c>
      <c r="H18" s="115" t="s">
        <v>180</v>
      </c>
      <c r="I18" s="39">
        <f t="shared" ref="I18:I21" si="14">I17+7</f>
        <v>43731</v>
      </c>
      <c r="J18" s="40">
        <f t="shared" ref="J18:J21" si="15">I18+36</f>
        <v>43767</v>
      </c>
      <c r="K18" s="41">
        <f t="shared" si="13"/>
        <v>50</v>
      </c>
      <c r="L18" s="54"/>
      <c r="M18" s="54"/>
      <c r="N18" s="54"/>
      <c r="O18" s="54"/>
    </row>
    <row r="19" spans="1:27" s="71" customFormat="1">
      <c r="A19" s="113" t="str">
        <f t="shared" si="12"/>
        <v>MATZ MAERSK/美慈马士基</v>
      </c>
      <c r="B19" s="113" t="str">
        <f t="shared" si="12"/>
        <v>938W</v>
      </c>
      <c r="C19" s="113">
        <f t="shared" si="12"/>
        <v>9619983</v>
      </c>
      <c r="D19" s="115">
        <f t="shared" si="12"/>
        <v>43722</v>
      </c>
      <c r="E19" s="115">
        <f t="shared" si="12"/>
        <v>43724</v>
      </c>
      <c r="F19" s="115" t="str">
        <f t="shared" si="12"/>
        <v>8:00 THU</v>
      </c>
      <c r="G19" s="115" t="str">
        <f t="shared" si="12"/>
        <v>6:00 FRI</v>
      </c>
      <c r="H19" s="115" t="s">
        <v>181</v>
      </c>
      <c r="I19" s="115">
        <f t="shared" si="14"/>
        <v>43738</v>
      </c>
      <c r="J19" s="40">
        <f t="shared" si="15"/>
        <v>43774</v>
      </c>
      <c r="K19" s="42"/>
      <c r="L19" s="70"/>
      <c r="M19" s="70"/>
      <c r="N19" s="70"/>
      <c r="O19" s="70"/>
      <c r="P19" s="70"/>
      <c r="Q19" s="70"/>
      <c r="R19" s="70"/>
      <c r="S19" s="70"/>
      <c r="T19" s="100"/>
      <c r="U19" s="100"/>
      <c r="V19" s="100"/>
      <c r="W19" s="100"/>
      <c r="X19" s="100"/>
      <c r="Y19" s="100"/>
      <c r="Z19" s="100"/>
    </row>
    <row r="20" spans="1:27" s="71" customFormat="1">
      <c r="A20" s="113" t="str">
        <f t="shared" si="12"/>
        <v>MANILA MAERSK/马尼拉马士基</v>
      </c>
      <c r="B20" s="113" t="str">
        <f t="shared" si="12"/>
        <v>939W</v>
      </c>
      <c r="C20" s="113">
        <f t="shared" si="12"/>
        <v>9780469</v>
      </c>
      <c r="D20" s="115">
        <f t="shared" si="12"/>
        <v>43729</v>
      </c>
      <c r="E20" s="115">
        <f t="shared" si="12"/>
        <v>43731</v>
      </c>
      <c r="F20" s="115" t="str">
        <f>F12</f>
        <v>8:00 THU</v>
      </c>
      <c r="G20" s="115" t="str">
        <f t="shared" si="12"/>
        <v>6:00 FRI</v>
      </c>
      <c r="H20" s="115" t="s">
        <v>182</v>
      </c>
      <c r="I20" s="115">
        <f t="shared" si="14"/>
        <v>43745</v>
      </c>
      <c r="J20" s="40">
        <f t="shared" si="15"/>
        <v>43781</v>
      </c>
      <c r="K20" s="42"/>
      <c r="L20" s="70"/>
      <c r="M20" s="70"/>
      <c r="N20" s="70"/>
      <c r="O20" s="70"/>
      <c r="P20" s="70"/>
      <c r="Q20" s="70"/>
      <c r="R20" s="70"/>
      <c r="S20" s="70"/>
      <c r="T20" s="100"/>
      <c r="U20" s="100"/>
      <c r="V20" s="100"/>
      <c r="W20" s="100"/>
      <c r="X20" s="100"/>
      <c r="Y20" s="100"/>
      <c r="Z20" s="100"/>
    </row>
    <row r="21" spans="1:27">
      <c r="A21" s="113" t="str">
        <f t="shared" si="12"/>
        <v>MARCHEN MAERSK /美诚马士基</v>
      </c>
      <c r="B21" s="113" t="str">
        <f t="shared" si="12"/>
        <v>940W</v>
      </c>
      <c r="C21" s="113">
        <f t="shared" si="12"/>
        <v>9632143</v>
      </c>
      <c r="D21" s="115">
        <f t="shared" si="12"/>
        <v>43736</v>
      </c>
      <c r="E21" s="115">
        <f t="shared" si="12"/>
        <v>43738</v>
      </c>
      <c r="F21" s="115" t="str">
        <f t="shared" si="12"/>
        <v>8:00 THU</v>
      </c>
      <c r="G21" s="115" t="str">
        <f t="shared" si="12"/>
        <v>6:00 FRI</v>
      </c>
      <c r="H21" s="115" t="s">
        <v>183</v>
      </c>
      <c r="I21" s="115">
        <f t="shared" si="14"/>
        <v>43752</v>
      </c>
      <c r="J21" s="40">
        <f t="shared" si="15"/>
        <v>43788</v>
      </c>
      <c r="K21" s="42"/>
      <c r="L21" s="38"/>
    </row>
    <row r="22" spans="1:27" ht="22.5" thickBot="1">
      <c r="A22" s="12" t="s">
        <v>97</v>
      </c>
      <c r="B22" s="6"/>
      <c r="C22" s="8"/>
      <c r="D22" s="59"/>
      <c r="E22" s="59"/>
      <c r="F22" s="6"/>
      <c r="G22" s="9"/>
      <c r="H22" s="37"/>
      <c r="I22" s="37"/>
      <c r="L22" s="37"/>
    </row>
    <row r="23" spans="1:27">
      <c r="A23" s="145" t="s">
        <v>5</v>
      </c>
      <c r="B23" s="147" t="s">
        <v>0</v>
      </c>
      <c r="C23" s="147" t="s">
        <v>7</v>
      </c>
      <c r="D23" s="149" t="s">
        <v>3</v>
      </c>
      <c r="E23" s="150"/>
      <c r="F23" s="150"/>
      <c r="G23" s="151"/>
      <c r="H23" s="143" t="s">
        <v>8</v>
      </c>
      <c r="I23" s="143" t="s">
        <v>93</v>
      </c>
      <c r="J23" s="78" t="s">
        <v>137</v>
      </c>
      <c r="K23" s="78" t="s">
        <v>144</v>
      </c>
      <c r="L23" s="81" t="s">
        <v>49</v>
      </c>
      <c r="M23" s="36"/>
      <c r="T23" s="38"/>
      <c r="AA23" s="36"/>
    </row>
    <row r="24" spans="1:27">
      <c r="A24" s="146"/>
      <c r="B24" s="148"/>
      <c r="C24" s="148"/>
      <c r="D24" s="74" t="s">
        <v>1</v>
      </c>
      <c r="E24" s="74" t="s">
        <v>2</v>
      </c>
      <c r="F24" s="75" t="s">
        <v>109</v>
      </c>
      <c r="G24" s="75" t="s">
        <v>4</v>
      </c>
      <c r="H24" s="144"/>
      <c r="I24" s="144"/>
      <c r="J24" s="79" t="s">
        <v>138</v>
      </c>
      <c r="K24" s="79" t="s">
        <v>145</v>
      </c>
      <c r="L24" s="80" t="s">
        <v>1</v>
      </c>
      <c r="T24" s="38"/>
      <c r="AA24" s="36"/>
    </row>
    <row r="25" spans="1:27">
      <c r="A25" s="29" t="str">
        <f t="shared" ref="A25:G29" si="16">A9</f>
        <v>MAYVIEW MAERSK/美景马士基</v>
      </c>
      <c r="B25" s="29" t="str">
        <f t="shared" si="16"/>
        <v>936W</v>
      </c>
      <c r="C25" s="29">
        <f t="shared" si="16"/>
        <v>9619995</v>
      </c>
      <c r="D25" s="51">
        <f t="shared" si="16"/>
        <v>43708</v>
      </c>
      <c r="E25" s="51">
        <f t="shared" si="16"/>
        <v>43710</v>
      </c>
      <c r="F25" s="117" t="str">
        <f t="shared" si="16"/>
        <v>8:00 THU</v>
      </c>
      <c r="G25" s="117" t="str">
        <f t="shared" si="16"/>
        <v>6:00 FRI</v>
      </c>
      <c r="H25" s="46" t="s">
        <v>184</v>
      </c>
      <c r="I25" s="43">
        <v>43720</v>
      </c>
      <c r="J25" s="44">
        <f>I25+28</f>
        <v>43748</v>
      </c>
      <c r="K25" s="44">
        <f>J25+4</f>
        <v>43752</v>
      </c>
      <c r="L25" s="45">
        <f>K25+4</f>
        <v>43756</v>
      </c>
      <c r="M25" s="41" t="e">
        <f>#REF!-E25</f>
        <v>#REF!</v>
      </c>
      <c r="N25" s="41">
        <f>L25-E25</f>
        <v>46</v>
      </c>
      <c r="T25" s="38"/>
      <c r="AA25" s="36"/>
    </row>
    <row r="26" spans="1:27">
      <c r="A26" s="29" t="str">
        <f t="shared" si="16"/>
        <v>MSC MIRJA /地中海米茄</v>
      </c>
      <c r="B26" s="29" t="str">
        <f t="shared" si="16"/>
        <v>937W</v>
      </c>
      <c r="C26" s="29">
        <f t="shared" si="16"/>
        <v>9762338</v>
      </c>
      <c r="D26" s="51">
        <f t="shared" si="16"/>
        <v>43715</v>
      </c>
      <c r="E26" s="51">
        <f t="shared" si="16"/>
        <v>43717</v>
      </c>
      <c r="F26" s="117" t="str">
        <f t="shared" si="16"/>
        <v>8:00 THU</v>
      </c>
      <c r="G26" s="117" t="str">
        <f t="shared" si="16"/>
        <v>6:00 FRI</v>
      </c>
      <c r="H26" s="46" t="s">
        <v>185</v>
      </c>
      <c r="I26" s="46">
        <f>I25+7</f>
        <v>43727</v>
      </c>
      <c r="J26" s="44">
        <f t="shared" ref="J26:J29" si="17">I26+28</f>
        <v>43755</v>
      </c>
      <c r="K26" s="44">
        <f t="shared" ref="K26:L29" si="18">J26+4</f>
        <v>43759</v>
      </c>
      <c r="L26" s="45">
        <f t="shared" si="18"/>
        <v>43763</v>
      </c>
      <c r="M26" s="41" t="e">
        <f>#REF!-E26</f>
        <v>#REF!</v>
      </c>
      <c r="N26" s="41">
        <f>L26-E26</f>
        <v>46</v>
      </c>
      <c r="T26" s="38"/>
      <c r="AA26" s="36"/>
    </row>
    <row r="27" spans="1:27" s="71" customFormat="1">
      <c r="A27" s="29" t="str">
        <f t="shared" si="16"/>
        <v>MATZ MAERSK/美慈马士基</v>
      </c>
      <c r="B27" s="29" t="str">
        <f t="shared" si="16"/>
        <v>938W</v>
      </c>
      <c r="C27" s="29">
        <f t="shared" si="16"/>
        <v>9619983</v>
      </c>
      <c r="D27" s="51">
        <f t="shared" si="16"/>
        <v>43722</v>
      </c>
      <c r="E27" s="51">
        <f t="shared" si="16"/>
        <v>43724</v>
      </c>
      <c r="F27" s="117" t="str">
        <f>F11</f>
        <v>8:00 THU</v>
      </c>
      <c r="G27" s="117" t="str">
        <f t="shared" si="16"/>
        <v>6:00 FRI</v>
      </c>
      <c r="H27" s="115" t="s">
        <v>186</v>
      </c>
      <c r="I27" s="46">
        <f t="shared" ref="I27:I29" si="19">I26+7</f>
        <v>43734</v>
      </c>
      <c r="J27" s="44">
        <f t="shared" si="17"/>
        <v>43762</v>
      </c>
      <c r="K27" s="44">
        <f t="shared" si="18"/>
        <v>43766</v>
      </c>
      <c r="L27" s="45">
        <f t="shared" si="18"/>
        <v>43770</v>
      </c>
      <c r="M27" s="42" t="e">
        <f>#REF!-E27</f>
        <v>#REF!</v>
      </c>
      <c r="N27" s="42">
        <f>L27-E27</f>
        <v>46</v>
      </c>
      <c r="O27" s="70"/>
      <c r="P27" s="70"/>
      <c r="Q27" s="70"/>
      <c r="R27" s="70"/>
      <c r="S27" s="70"/>
      <c r="T27" s="70"/>
      <c r="U27" s="100"/>
      <c r="V27" s="100"/>
      <c r="W27" s="100"/>
      <c r="X27" s="100"/>
      <c r="Y27" s="100"/>
      <c r="Z27" s="100"/>
      <c r="AA27" s="100"/>
    </row>
    <row r="28" spans="1:27" s="71" customFormat="1">
      <c r="A28" s="29" t="str">
        <f t="shared" si="16"/>
        <v>MANILA MAERSK/马尼拉马士基</v>
      </c>
      <c r="B28" s="29" t="str">
        <f t="shared" si="16"/>
        <v>939W</v>
      </c>
      <c r="C28" s="29">
        <f t="shared" si="16"/>
        <v>9780469</v>
      </c>
      <c r="D28" s="51">
        <f t="shared" si="16"/>
        <v>43729</v>
      </c>
      <c r="E28" s="51">
        <f t="shared" si="16"/>
        <v>43731</v>
      </c>
      <c r="F28" s="117" t="str">
        <f t="shared" si="16"/>
        <v>8:00 THU</v>
      </c>
      <c r="G28" s="117" t="str">
        <f t="shared" si="16"/>
        <v>6:00 FRI</v>
      </c>
      <c r="H28" s="115" t="s">
        <v>187</v>
      </c>
      <c r="I28" s="46">
        <f t="shared" si="19"/>
        <v>43741</v>
      </c>
      <c r="J28" s="44">
        <f t="shared" si="17"/>
        <v>43769</v>
      </c>
      <c r="K28" s="44">
        <f t="shared" si="18"/>
        <v>43773</v>
      </c>
      <c r="L28" s="45">
        <f t="shared" si="18"/>
        <v>43777</v>
      </c>
      <c r="M28" s="42" t="e">
        <f>#REF!-E28</f>
        <v>#REF!</v>
      </c>
      <c r="N28" s="42">
        <f>L28-E28</f>
        <v>46</v>
      </c>
      <c r="O28" s="70"/>
      <c r="P28" s="70"/>
      <c r="Q28" s="70"/>
      <c r="R28" s="70"/>
      <c r="S28" s="70"/>
      <c r="T28" s="70"/>
      <c r="U28" s="100"/>
      <c r="V28" s="100"/>
      <c r="W28" s="100"/>
      <c r="X28" s="100"/>
      <c r="Y28" s="100"/>
      <c r="Z28" s="100"/>
      <c r="AA28" s="100"/>
    </row>
    <row r="29" spans="1:27">
      <c r="A29" s="29" t="str">
        <f t="shared" si="16"/>
        <v>MARCHEN MAERSK /美诚马士基</v>
      </c>
      <c r="B29" s="29" t="str">
        <f t="shared" si="16"/>
        <v>940W</v>
      </c>
      <c r="C29" s="29">
        <f t="shared" si="16"/>
        <v>9632143</v>
      </c>
      <c r="D29" s="117">
        <f t="shared" si="16"/>
        <v>43736</v>
      </c>
      <c r="E29" s="117">
        <f t="shared" si="16"/>
        <v>43738</v>
      </c>
      <c r="F29" s="117" t="str">
        <f t="shared" si="16"/>
        <v>8:00 THU</v>
      </c>
      <c r="G29" s="117" t="str">
        <f t="shared" si="16"/>
        <v>6:00 FRI</v>
      </c>
      <c r="H29" s="115" t="s">
        <v>188</v>
      </c>
      <c r="I29" s="46">
        <f t="shared" si="19"/>
        <v>43748</v>
      </c>
      <c r="J29" s="44">
        <f t="shared" si="17"/>
        <v>43776</v>
      </c>
      <c r="K29" s="44">
        <f t="shared" si="18"/>
        <v>43780</v>
      </c>
      <c r="L29" s="45">
        <f t="shared" si="18"/>
        <v>43784</v>
      </c>
      <c r="M29" s="54"/>
      <c r="N29" s="54"/>
      <c r="O29" s="54"/>
    </row>
    <row r="30" spans="1:27" ht="22.5" thickBot="1">
      <c r="A30" s="12" t="s">
        <v>98</v>
      </c>
      <c r="B30" s="6"/>
      <c r="C30" s="6"/>
      <c r="D30" s="37"/>
      <c r="E30" s="37"/>
      <c r="F30" s="6"/>
      <c r="G30" s="6"/>
      <c r="H30" s="37"/>
      <c r="I30" s="37"/>
      <c r="L30" s="38"/>
    </row>
    <row r="31" spans="1:27">
      <c r="A31" s="145" t="s">
        <v>5</v>
      </c>
      <c r="B31" s="147" t="s">
        <v>0</v>
      </c>
      <c r="C31" s="147" t="s">
        <v>7</v>
      </c>
      <c r="D31" s="149" t="s">
        <v>3</v>
      </c>
      <c r="E31" s="150"/>
      <c r="F31" s="150"/>
      <c r="G31" s="151"/>
      <c r="H31" s="143" t="s">
        <v>8</v>
      </c>
      <c r="I31" s="143" t="s">
        <v>93</v>
      </c>
      <c r="J31" s="107" t="s">
        <v>136</v>
      </c>
      <c r="K31" s="97" t="s">
        <v>50</v>
      </c>
      <c r="L31" s="38"/>
      <c r="S31" s="36"/>
      <c r="Z31"/>
    </row>
    <row r="32" spans="1:27">
      <c r="A32" s="146"/>
      <c r="B32" s="148"/>
      <c r="C32" s="148"/>
      <c r="D32" s="74" t="s">
        <v>1</v>
      </c>
      <c r="E32" s="74" t="s">
        <v>2</v>
      </c>
      <c r="F32" s="75" t="s">
        <v>109</v>
      </c>
      <c r="G32" s="75" t="s">
        <v>4</v>
      </c>
      <c r="H32" s="144"/>
      <c r="I32" s="144"/>
      <c r="J32" s="108" t="s">
        <v>1</v>
      </c>
      <c r="K32" s="98" t="s">
        <v>1</v>
      </c>
      <c r="L32" s="38"/>
      <c r="S32" s="36"/>
      <c r="Z32"/>
    </row>
    <row r="33" spans="1:26" ht="15" customHeight="1">
      <c r="A33" s="31" t="str">
        <f t="shared" ref="A33:G37" si="20">A9</f>
        <v>MAYVIEW MAERSK/美景马士基</v>
      </c>
      <c r="B33" s="31" t="str">
        <f t="shared" si="20"/>
        <v>936W</v>
      </c>
      <c r="C33" s="31">
        <f t="shared" si="20"/>
        <v>9619995</v>
      </c>
      <c r="D33" s="60">
        <f t="shared" si="20"/>
        <v>43708</v>
      </c>
      <c r="E33" s="60">
        <f t="shared" si="20"/>
        <v>43710</v>
      </c>
      <c r="F33" s="118" t="str">
        <f t="shared" si="20"/>
        <v>8:00 THU</v>
      </c>
      <c r="G33" s="118" t="str">
        <f t="shared" si="20"/>
        <v>6:00 FRI</v>
      </c>
      <c r="H33" s="50" t="s">
        <v>189</v>
      </c>
      <c r="I33" s="43">
        <v>43721</v>
      </c>
      <c r="J33" s="46">
        <f>I33+26</f>
        <v>43747</v>
      </c>
      <c r="K33" s="49">
        <f>J33+9</f>
        <v>43756</v>
      </c>
      <c r="L33" s="42">
        <f>K33-E33</f>
        <v>46</v>
      </c>
      <c r="S33" s="36"/>
      <c r="Z33"/>
    </row>
    <row r="34" spans="1:26" s="71" customFormat="1" ht="15" customHeight="1">
      <c r="A34" s="31" t="str">
        <f t="shared" si="20"/>
        <v>MSC MIRJA /地中海米茄</v>
      </c>
      <c r="B34" s="31" t="str">
        <f t="shared" si="20"/>
        <v>937W</v>
      </c>
      <c r="C34" s="31">
        <f t="shared" si="20"/>
        <v>9762338</v>
      </c>
      <c r="D34" s="60">
        <f t="shared" si="20"/>
        <v>43715</v>
      </c>
      <c r="E34" s="60">
        <f t="shared" si="20"/>
        <v>43717</v>
      </c>
      <c r="F34" s="118" t="str">
        <f t="shared" si="20"/>
        <v>8:00 THU</v>
      </c>
      <c r="G34" s="118" t="str">
        <f t="shared" si="20"/>
        <v>6:00 FRI</v>
      </c>
      <c r="H34" s="118" t="s">
        <v>190</v>
      </c>
      <c r="I34" s="60">
        <f>I33+7</f>
        <v>43728</v>
      </c>
      <c r="J34" s="46">
        <f t="shared" ref="J34:J37" si="21">I34+26</f>
        <v>43754</v>
      </c>
      <c r="K34" s="49">
        <f t="shared" ref="K34:K37" si="22">J34+9</f>
        <v>43763</v>
      </c>
      <c r="L34" s="42">
        <f>K34-E34</f>
        <v>46</v>
      </c>
      <c r="M34" s="70"/>
      <c r="N34" s="70"/>
      <c r="O34" s="70"/>
      <c r="P34" s="70"/>
      <c r="Q34" s="70"/>
      <c r="R34" s="70"/>
      <c r="S34" s="100"/>
      <c r="T34" s="100"/>
      <c r="U34" s="100"/>
      <c r="V34" s="100"/>
      <c r="W34" s="100"/>
      <c r="X34" s="100"/>
      <c r="Y34" s="100"/>
    </row>
    <row r="35" spans="1:26" s="71" customFormat="1">
      <c r="A35" s="31" t="str">
        <f t="shared" si="20"/>
        <v>MATZ MAERSK/美慈马士基</v>
      </c>
      <c r="B35" s="31" t="str">
        <f t="shared" si="20"/>
        <v>938W</v>
      </c>
      <c r="C35" s="31">
        <f t="shared" si="20"/>
        <v>9619983</v>
      </c>
      <c r="D35" s="60">
        <f t="shared" si="20"/>
        <v>43722</v>
      </c>
      <c r="E35" s="60">
        <f t="shared" si="20"/>
        <v>43724</v>
      </c>
      <c r="F35" s="118" t="str">
        <f t="shared" si="20"/>
        <v>8:00 THU</v>
      </c>
      <c r="G35" s="118" t="str">
        <f t="shared" si="20"/>
        <v>6:00 FRI</v>
      </c>
      <c r="H35" s="118" t="s">
        <v>191</v>
      </c>
      <c r="I35" s="60">
        <f t="shared" ref="I35:I37" si="23">I34+7</f>
        <v>43735</v>
      </c>
      <c r="J35" s="46">
        <f t="shared" si="21"/>
        <v>43761</v>
      </c>
      <c r="K35" s="49">
        <f t="shared" si="22"/>
        <v>43770</v>
      </c>
      <c r="L35" s="42">
        <f>K35-E35</f>
        <v>46</v>
      </c>
      <c r="M35" s="70"/>
      <c r="N35" s="70"/>
      <c r="O35" s="70"/>
      <c r="P35" s="70"/>
      <c r="Q35" s="70"/>
      <c r="R35" s="70"/>
      <c r="S35" s="100"/>
      <c r="T35" s="100"/>
      <c r="U35" s="100"/>
      <c r="V35" s="100"/>
      <c r="W35" s="100"/>
      <c r="X35" s="100"/>
      <c r="Y35" s="100"/>
    </row>
    <row r="36" spans="1:26" s="71" customFormat="1">
      <c r="A36" s="31" t="str">
        <f t="shared" si="20"/>
        <v>MANILA MAERSK/马尼拉马士基</v>
      </c>
      <c r="B36" s="31" t="str">
        <f t="shared" si="20"/>
        <v>939W</v>
      </c>
      <c r="C36" s="31">
        <f t="shared" si="20"/>
        <v>9780469</v>
      </c>
      <c r="D36" s="60">
        <f t="shared" si="20"/>
        <v>43729</v>
      </c>
      <c r="E36" s="60">
        <f t="shared" si="20"/>
        <v>43731</v>
      </c>
      <c r="F36" s="118" t="str">
        <f t="shared" si="20"/>
        <v>8:00 THU</v>
      </c>
      <c r="G36" s="118" t="str">
        <f t="shared" si="20"/>
        <v>6:00 FRI</v>
      </c>
      <c r="H36" s="118" t="s">
        <v>193</v>
      </c>
      <c r="I36" s="60">
        <f t="shared" si="23"/>
        <v>43742</v>
      </c>
      <c r="J36" s="46">
        <f t="shared" si="21"/>
        <v>43768</v>
      </c>
      <c r="K36" s="49">
        <f t="shared" si="22"/>
        <v>43777</v>
      </c>
      <c r="L36" s="42">
        <f>K36-E36</f>
        <v>46</v>
      </c>
      <c r="M36" s="70"/>
      <c r="N36" s="70"/>
      <c r="O36" s="70"/>
      <c r="P36" s="70"/>
      <c r="Q36" s="70"/>
      <c r="R36" s="70"/>
      <c r="S36" s="100"/>
      <c r="T36" s="100"/>
      <c r="U36" s="100"/>
      <c r="V36" s="100"/>
      <c r="W36" s="100"/>
      <c r="X36" s="100"/>
      <c r="Y36" s="100"/>
    </row>
    <row r="37" spans="1:26">
      <c r="A37" s="31" t="str">
        <f t="shared" si="20"/>
        <v>MARCHEN MAERSK /美诚马士基</v>
      </c>
      <c r="B37" s="31" t="str">
        <f t="shared" si="20"/>
        <v>940W</v>
      </c>
      <c r="C37" s="31">
        <f t="shared" si="20"/>
        <v>9632143</v>
      </c>
      <c r="D37" s="118">
        <f t="shared" si="20"/>
        <v>43736</v>
      </c>
      <c r="E37" s="118">
        <f t="shared" si="20"/>
        <v>43738</v>
      </c>
      <c r="F37" s="118" t="str">
        <f t="shared" si="20"/>
        <v>8:00 THU</v>
      </c>
      <c r="G37" s="118" t="str">
        <f t="shared" si="20"/>
        <v>6:00 FRI</v>
      </c>
      <c r="H37" s="118" t="s">
        <v>192</v>
      </c>
      <c r="I37" s="118">
        <f t="shared" si="23"/>
        <v>43749</v>
      </c>
      <c r="J37" s="46">
        <f t="shared" si="21"/>
        <v>43775</v>
      </c>
      <c r="K37" s="49">
        <f t="shared" si="22"/>
        <v>43784</v>
      </c>
      <c r="L37" s="38"/>
    </row>
    <row r="38" spans="1:26" ht="22.5" thickBot="1">
      <c r="A38" s="10" t="s">
        <v>123</v>
      </c>
      <c r="G38" s="7"/>
      <c r="H38" s="47"/>
      <c r="I38" s="47"/>
      <c r="L38" s="38"/>
    </row>
    <row r="39" spans="1:26" ht="14.45" customHeight="1">
      <c r="A39" s="145" t="s">
        <v>5</v>
      </c>
      <c r="B39" s="147" t="s">
        <v>0</v>
      </c>
      <c r="C39" s="147" t="s">
        <v>7</v>
      </c>
      <c r="D39" s="149" t="s">
        <v>3</v>
      </c>
      <c r="E39" s="150"/>
      <c r="F39" s="150"/>
      <c r="G39" s="151"/>
      <c r="H39" s="143" t="s">
        <v>8</v>
      </c>
      <c r="I39" s="143" t="s">
        <v>93</v>
      </c>
      <c r="J39" s="81" t="s">
        <v>51</v>
      </c>
      <c r="K39" s="38"/>
      <c r="L39" s="38"/>
      <c r="S39" s="36"/>
      <c r="Z39"/>
    </row>
    <row r="40" spans="1:26">
      <c r="A40" s="146"/>
      <c r="B40" s="148"/>
      <c r="C40" s="148"/>
      <c r="D40" s="74" t="s">
        <v>1</v>
      </c>
      <c r="E40" s="74" t="s">
        <v>2</v>
      </c>
      <c r="F40" s="75" t="s">
        <v>109</v>
      </c>
      <c r="G40" s="75" t="s">
        <v>4</v>
      </c>
      <c r="H40" s="144"/>
      <c r="I40" s="144"/>
      <c r="J40" s="80" t="s">
        <v>1</v>
      </c>
      <c r="K40" s="38"/>
      <c r="L40" s="38"/>
      <c r="S40" s="36"/>
      <c r="Z40"/>
    </row>
    <row r="41" spans="1:26">
      <c r="A41" s="29" t="str">
        <f t="shared" ref="A41:G45" si="24">A9</f>
        <v>MAYVIEW MAERSK/美景马士基</v>
      </c>
      <c r="B41" s="29" t="str">
        <f t="shared" si="24"/>
        <v>936W</v>
      </c>
      <c r="C41" s="29">
        <f t="shared" si="24"/>
        <v>9619995</v>
      </c>
      <c r="D41" s="51">
        <f t="shared" si="24"/>
        <v>43708</v>
      </c>
      <c r="E41" s="51">
        <f t="shared" si="24"/>
        <v>43710</v>
      </c>
      <c r="F41" s="117" t="str">
        <f t="shared" si="24"/>
        <v>8:00 THU</v>
      </c>
      <c r="G41" s="117" t="str">
        <f t="shared" si="24"/>
        <v>6:00 FRI</v>
      </c>
      <c r="H41" s="116" t="s">
        <v>194</v>
      </c>
      <c r="I41" s="43">
        <v>43724</v>
      </c>
      <c r="J41" s="49">
        <f>I41+26</f>
        <v>43750</v>
      </c>
      <c r="K41" s="42"/>
      <c r="L41" s="42" t="e">
        <f>#REF!-E41</f>
        <v>#REF!</v>
      </c>
      <c r="S41" s="36"/>
      <c r="Z41"/>
    </row>
    <row r="42" spans="1:26">
      <c r="A42" s="29" t="str">
        <f t="shared" si="24"/>
        <v>MSC MIRJA /地中海米茄</v>
      </c>
      <c r="B42" s="29" t="str">
        <f t="shared" si="24"/>
        <v>937W</v>
      </c>
      <c r="C42" s="29">
        <f t="shared" si="24"/>
        <v>9762338</v>
      </c>
      <c r="D42" s="51">
        <f t="shared" si="24"/>
        <v>43715</v>
      </c>
      <c r="E42" s="51">
        <f t="shared" si="24"/>
        <v>43717</v>
      </c>
      <c r="F42" s="117" t="str">
        <f t="shared" si="24"/>
        <v>8:00 THU</v>
      </c>
      <c r="G42" s="117" t="str">
        <f t="shared" si="24"/>
        <v>6:00 FRI</v>
      </c>
      <c r="H42" s="117" t="s">
        <v>195</v>
      </c>
      <c r="I42" s="51">
        <f>I41+7</f>
        <v>43731</v>
      </c>
      <c r="J42" s="49">
        <f t="shared" ref="J42:J45" si="25">I42+26</f>
        <v>43757</v>
      </c>
      <c r="K42" s="42">
        <f>J42-E42</f>
        <v>40</v>
      </c>
      <c r="L42" s="42" t="e">
        <f>#REF!-E42</f>
        <v>#REF!</v>
      </c>
      <c r="S42" s="36"/>
      <c r="Z42"/>
    </row>
    <row r="43" spans="1:26">
      <c r="A43" s="29" t="str">
        <f t="shared" si="24"/>
        <v>MATZ MAERSK/美慈马士基</v>
      </c>
      <c r="B43" s="29" t="str">
        <f t="shared" si="24"/>
        <v>938W</v>
      </c>
      <c r="C43" s="29">
        <f t="shared" si="24"/>
        <v>9619983</v>
      </c>
      <c r="D43" s="51">
        <f t="shared" si="24"/>
        <v>43722</v>
      </c>
      <c r="E43" s="51">
        <f t="shared" si="24"/>
        <v>43724</v>
      </c>
      <c r="F43" s="117" t="str">
        <f t="shared" si="24"/>
        <v>8:00 THU</v>
      </c>
      <c r="G43" s="117" t="str">
        <f t="shared" si="24"/>
        <v>6:00 FRI</v>
      </c>
      <c r="H43" s="117" t="s">
        <v>196</v>
      </c>
      <c r="I43" s="117">
        <f t="shared" ref="I43:I44" si="26">I42+7</f>
        <v>43738</v>
      </c>
      <c r="J43" s="49">
        <f t="shared" si="25"/>
        <v>43764</v>
      </c>
      <c r="K43" s="42">
        <f>J43-E43</f>
        <v>40</v>
      </c>
      <c r="L43" s="42" t="e">
        <f>#REF!-E43</f>
        <v>#REF!</v>
      </c>
      <c r="S43" s="36"/>
      <c r="Z43"/>
    </row>
    <row r="44" spans="1:26">
      <c r="A44" s="29" t="str">
        <f t="shared" si="24"/>
        <v>MANILA MAERSK/马尼拉马士基</v>
      </c>
      <c r="B44" s="29" t="str">
        <f t="shared" si="24"/>
        <v>939W</v>
      </c>
      <c r="C44" s="29">
        <f t="shared" si="24"/>
        <v>9780469</v>
      </c>
      <c r="D44" s="51">
        <f t="shared" si="24"/>
        <v>43729</v>
      </c>
      <c r="E44" s="51">
        <f t="shared" si="24"/>
        <v>43731</v>
      </c>
      <c r="F44" s="117" t="str">
        <f t="shared" si="24"/>
        <v>8:00 THU</v>
      </c>
      <c r="G44" s="117" t="str">
        <f t="shared" si="24"/>
        <v>6:00 FRI</v>
      </c>
      <c r="H44" s="117" t="s">
        <v>197</v>
      </c>
      <c r="I44" s="117">
        <f t="shared" si="26"/>
        <v>43745</v>
      </c>
      <c r="J44" s="49">
        <f t="shared" si="25"/>
        <v>43771</v>
      </c>
      <c r="K44" s="42">
        <f>J44-E44</f>
        <v>40</v>
      </c>
      <c r="L44" s="42" t="e">
        <f>#REF!-E44</f>
        <v>#REF!</v>
      </c>
      <c r="S44" s="36"/>
      <c r="Z44"/>
    </row>
    <row r="45" spans="1:26">
      <c r="A45" s="29" t="str">
        <f t="shared" si="24"/>
        <v>MARCHEN MAERSK /美诚马士基</v>
      </c>
      <c r="B45" s="29" t="str">
        <f t="shared" si="24"/>
        <v>940W</v>
      </c>
      <c r="C45" s="29">
        <f t="shared" si="24"/>
        <v>9632143</v>
      </c>
      <c r="D45" s="117">
        <f t="shared" si="24"/>
        <v>43736</v>
      </c>
      <c r="E45" s="117">
        <f t="shared" si="24"/>
        <v>43738</v>
      </c>
      <c r="F45" s="117" t="str">
        <f t="shared" si="24"/>
        <v>8:00 THU</v>
      </c>
      <c r="G45" s="117" t="str">
        <f t="shared" si="24"/>
        <v>6:00 FRI</v>
      </c>
      <c r="H45" s="101" t="s">
        <v>198</v>
      </c>
      <c r="I45" s="117">
        <f>I44+14</f>
        <v>43759</v>
      </c>
      <c r="J45" s="49">
        <f t="shared" si="25"/>
        <v>43785</v>
      </c>
      <c r="K45" s="52"/>
      <c r="L45" s="38"/>
    </row>
    <row r="46" spans="1:26" ht="22.5" thickBot="1">
      <c r="A46" s="10" t="s">
        <v>118</v>
      </c>
      <c r="G46" s="7"/>
      <c r="H46" s="47"/>
      <c r="I46" s="47"/>
    </row>
    <row r="47" spans="1:26">
      <c r="A47" s="145" t="s">
        <v>5</v>
      </c>
      <c r="B47" s="147" t="s">
        <v>0</v>
      </c>
      <c r="C47" s="147" t="s">
        <v>7</v>
      </c>
      <c r="D47" s="149" t="s">
        <v>3</v>
      </c>
      <c r="E47" s="150"/>
      <c r="F47" s="150"/>
      <c r="G47" s="151"/>
      <c r="H47" s="143" t="s">
        <v>8</v>
      </c>
      <c r="I47" s="143" t="s">
        <v>94</v>
      </c>
      <c r="J47" s="81" t="s">
        <v>120</v>
      </c>
      <c r="K47" s="38"/>
      <c r="L47" s="38"/>
      <c r="R47" s="36"/>
      <c r="S47" s="36"/>
      <c r="Y47"/>
      <c r="Z47"/>
    </row>
    <row r="48" spans="1:26">
      <c r="A48" s="146"/>
      <c r="B48" s="148"/>
      <c r="C48" s="148"/>
      <c r="D48" s="74" t="s">
        <v>1</v>
      </c>
      <c r="E48" s="74" t="s">
        <v>2</v>
      </c>
      <c r="F48" s="75" t="s">
        <v>109</v>
      </c>
      <c r="G48" s="75" t="s">
        <v>4</v>
      </c>
      <c r="H48" s="144"/>
      <c r="I48" s="144"/>
      <c r="J48" s="80" t="s">
        <v>1</v>
      </c>
      <c r="K48" s="38"/>
      <c r="L48" s="38"/>
      <c r="R48" s="36"/>
      <c r="S48" s="36"/>
      <c r="Y48"/>
      <c r="Z48"/>
    </row>
    <row r="49" spans="1:34">
      <c r="A49" s="28" t="str">
        <f>地中海!A9</f>
        <v xml:space="preserve">MAERSK HAMBURG马士基汉堡 </v>
      </c>
      <c r="B49" s="28" t="str">
        <f>地中海!B9</f>
        <v>935W</v>
      </c>
      <c r="C49" s="28">
        <f>地中海!C9</f>
        <v>9784312</v>
      </c>
      <c r="D49" s="39">
        <f>地中海!D9</f>
        <v>43708</v>
      </c>
      <c r="E49" s="39">
        <f>地中海!E9</f>
        <v>43709</v>
      </c>
      <c r="F49" s="115" t="str">
        <f>地中海!F9</f>
        <v>8:00 WED</v>
      </c>
      <c r="G49" s="115" t="str">
        <f>地中海!G9</f>
        <v>6:00 THU</v>
      </c>
      <c r="H49" s="46" t="s">
        <v>203</v>
      </c>
      <c r="I49" s="117">
        <v>43729</v>
      </c>
      <c r="J49" s="45">
        <f>I49+25</f>
        <v>43754</v>
      </c>
      <c r="K49" s="42"/>
      <c r="L49" s="42"/>
      <c r="R49" s="36"/>
      <c r="S49" s="36"/>
      <c r="Y49"/>
      <c r="Z49"/>
    </row>
    <row r="50" spans="1:34">
      <c r="A50" s="28" t="str">
        <f>地中海!A10</f>
        <v>MAERSK HAVANA/马士基哈瓦那</v>
      </c>
      <c r="B50" s="28" t="str">
        <f>地中海!B10</f>
        <v>936W</v>
      </c>
      <c r="C50" s="28">
        <f>地中海!C10</f>
        <v>9784336</v>
      </c>
      <c r="D50" s="39">
        <f>地中海!D10</f>
        <v>43715</v>
      </c>
      <c r="E50" s="39">
        <f>地中海!E10</f>
        <v>43716</v>
      </c>
      <c r="F50" s="115" t="str">
        <f>地中海!F10</f>
        <v>8:00 WED</v>
      </c>
      <c r="G50" s="115" t="str">
        <f>地中海!G10</f>
        <v>6:00 THU</v>
      </c>
      <c r="H50" s="36" t="s">
        <v>199</v>
      </c>
      <c r="I50" s="117">
        <f>I49+7</f>
        <v>43736</v>
      </c>
      <c r="J50" s="45">
        <f t="shared" ref="J50:J53" si="27">I50+25</f>
        <v>43761</v>
      </c>
      <c r="K50" s="42"/>
      <c r="L50" s="42"/>
      <c r="R50" s="36"/>
      <c r="S50" s="36"/>
      <c r="Y50"/>
      <c r="Z50"/>
    </row>
    <row r="51" spans="1:34" ht="14.25">
      <c r="A51" s="28" t="str">
        <f>地中海!A11</f>
        <v>MAERSK HERRERA /马士基何瑞娜</v>
      </c>
      <c r="B51" s="28" t="str">
        <f>地中海!B11</f>
        <v>937W</v>
      </c>
      <c r="C51" s="28">
        <f>地中海!C11</f>
        <v>9784324</v>
      </c>
      <c r="D51" s="39">
        <f>地中海!D11</f>
        <v>43722</v>
      </c>
      <c r="E51" s="39">
        <f>地中海!E11</f>
        <v>43723</v>
      </c>
      <c r="F51" s="115" t="str">
        <f>地中海!F11</f>
        <v>8:00 WED</v>
      </c>
      <c r="G51" s="115" t="str">
        <f>地中海!G11</f>
        <v>6:00 THU</v>
      </c>
      <c r="H51" s="46" t="s">
        <v>200</v>
      </c>
      <c r="I51" s="117">
        <f t="shared" ref="I51:I53" si="28">I50+7</f>
        <v>43743</v>
      </c>
      <c r="J51" s="45">
        <f t="shared" si="27"/>
        <v>43768</v>
      </c>
      <c r="K51" s="42"/>
      <c r="L51" s="42"/>
      <c r="N51" s="55"/>
      <c r="O51" s="55"/>
      <c r="R51" s="36"/>
      <c r="S51" s="36"/>
      <c r="Y51"/>
      <c r="Z51"/>
    </row>
    <row r="52" spans="1:34" ht="14.25">
      <c r="A52" s="28" t="str">
        <f>地中海!A12</f>
        <v>MSC SONIA /地中海 索尼亚</v>
      </c>
      <c r="B52" s="28" t="str">
        <f>地中海!B12</f>
        <v>QX938W</v>
      </c>
      <c r="C52" s="28">
        <f>地中海!C12</f>
        <v>9404663</v>
      </c>
      <c r="D52" s="39">
        <f>地中海!D12</f>
        <v>43729</v>
      </c>
      <c r="E52" s="39">
        <f>地中海!E12</f>
        <v>43730</v>
      </c>
      <c r="F52" s="115" t="str">
        <f>地中海!F12</f>
        <v>8:00 WED</v>
      </c>
      <c r="G52" s="115" t="str">
        <f>地中海!G12</f>
        <v>6:00 THU</v>
      </c>
      <c r="H52" s="46" t="s">
        <v>201</v>
      </c>
      <c r="I52" s="117">
        <f t="shared" si="28"/>
        <v>43750</v>
      </c>
      <c r="J52" s="45">
        <f t="shared" si="27"/>
        <v>43775</v>
      </c>
      <c r="K52" s="42"/>
      <c r="L52" s="42"/>
      <c r="N52" s="56"/>
      <c r="O52" s="56"/>
      <c r="P52" s="55"/>
      <c r="Q52" s="55"/>
      <c r="R52" s="53"/>
      <c r="S52" s="53"/>
      <c r="T52" s="53"/>
      <c r="U52" s="53"/>
      <c r="V52" s="53"/>
      <c r="W52" s="53"/>
      <c r="X52" s="53"/>
      <c r="Y52" s="1"/>
      <c r="Z52" s="1"/>
      <c r="AA52" s="1"/>
      <c r="AB52" s="1"/>
      <c r="AC52" s="1"/>
      <c r="AD52" s="1"/>
      <c r="AE52" s="1"/>
      <c r="AF52" s="1"/>
    </row>
    <row r="53" spans="1:34" ht="13.15" customHeight="1">
      <c r="A53" s="113" t="str">
        <f>地中海!A13</f>
        <v>MAERSK HUACHO/马士基瓦乔</v>
      </c>
      <c r="B53" s="113" t="str">
        <f>地中海!B13</f>
        <v>939W</v>
      </c>
      <c r="C53" s="113">
        <f>地中海!C13</f>
        <v>9848948</v>
      </c>
      <c r="D53" s="115">
        <f>地中海!D13</f>
        <v>43736</v>
      </c>
      <c r="E53" s="115">
        <f>地中海!E13</f>
        <v>43737</v>
      </c>
      <c r="F53" s="115" t="str">
        <f>地中海!F13</f>
        <v>8:00 WED</v>
      </c>
      <c r="G53" s="115" t="str">
        <f>地中海!G13</f>
        <v>6:00 THU</v>
      </c>
      <c r="H53" s="46" t="s">
        <v>202</v>
      </c>
      <c r="I53" s="117">
        <f t="shared" si="28"/>
        <v>43757</v>
      </c>
      <c r="J53" s="45">
        <f t="shared" si="27"/>
        <v>43782</v>
      </c>
      <c r="K53" s="55"/>
      <c r="L53" s="55"/>
      <c r="M53" s="55"/>
      <c r="N53" s="55"/>
      <c r="O53" s="55"/>
      <c r="P53" s="55"/>
      <c r="Q53" s="55"/>
      <c r="R53" s="53"/>
      <c r="S53" s="53"/>
      <c r="T53" s="53"/>
      <c r="U53" s="53"/>
      <c r="V53" s="53"/>
      <c r="W53" s="53"/>
      <c r="X53" s="53"/>
      <c r="Y53" s="1"/>
      <c r="Z53" s="1"/>
      <c r="AA53" s="1"/>
      <c r="AB53" s="1"/>
      <c r="AC53" s="1"/>
      <c r="AD53" s="1"/>
      <c r="AE53" s="1"/>
      <c r="AF53" s="1"/>
    </row>
    <row r="54" spans="1:34" ht="14.25">
      <c r="A54" s="2" t="s">
        <v>9</v>
      </c>
      <c r="B54" s="1"/>
      <c r="C54" s="1"/>
      <c r="D54" s="53"/>
      <c r="J54" s="53"/>
      <c r="K54" s="53"/>
      <c r="L54" s="53"/>
      <c r="M54" s="55"/>
      <c r="R54" s="55"/>
      <c r="S54" s="55"/>
      <c r="T54" s="53"/>
      <c r="U54" s="53"/>
      <c r="V54" s="53"/>
      <c r="W54" s="53"/>
      <c r="X54" s="53"/>
      <c r="Y54" s="53"/>
      <c r="Z54" s="53"/>
      <c r="AA54" s="1"/>
      <c r="AB54" s="1"/>
      <c r="AC54" s="1"/>
      <c r="AD54" s="1"/>
      <c r="AE54" s="1"/>
      <c r="AF54" s="1"/>
      <c r="AG54" s="1"/>
      <c r="AH54" s="1"/>
    </row>
    <row r="55" spans="1:34" ht="14.25">
      <c r="A55" s="2" t="s">
        <v>10</v>
      </c>
      <c r="B55" s="1"/>
      <c r="C55" s="1"/>
      <c r="D55" s="53"/>
    </row>
    <row r="56" spans="1:34" ht="15.75">
      <c r="A56" s="123" t="s">
        <v>146</v>
      </c>
      <c r="B56" s="1"/>
      <c r="C56" s="1"/>
      <c r="D56" s="53"/>
    </row>
    <row r="57" spans="1:34" ht="14.25">
      <c r="A57" s="13" t="s">
        <v>95</v>
      </c>
      <c r="B57" s="1"/>
      <c r="C57" s="1"/>
      <c r="D57" s="53"/>
    </row>
    <row r="58" spans="1:34" ht="14.25">
      <c r="A58" s="14" t="s">
        <v>12</v>
      </c>
      <c r="B58" s="3"/>
      <c r="C58" s="3"/>
      <c r="D58" s="61"/>
      <c r="E58" s="53"/>
      <c r="F58" s="1"/>
      <c r="G58" s="1"/>
      <c r="H58" s="53"/>
      <c r="I58" s="53"/>
    </row>
    <row r="59" spans="1:34" ht="14.25">
      <c r="A59" s="14" t="s">
        <v>11</v>
      </c>
      <c r="B59" s="3"/>
      <c r="C59" s="3"/>
      <c r="D59" s="61"/>
      <c r="E59" s="53"/>
      <c r="F59" s="1"/>
      <c r="G59" s="1"/>
      <c r="H59" s="53"/>
      <c r="I59" s="53"/>
    </row>
    <row r="60" spans="1:34" ht="14.25">
      <c r="A60" s="14" t="s">
        <v>13</v>
      </c>
      <c r="B60" s="3"/>
      <c r="C60" s="3"/>
      <c r="D60" s="61"/>
      <c r="E60" s="53"/>
      <c r="F60" s="1"/>
      <c r="G60" s="1"/>
      <c r="H60" s="53"/>
      <c r="I60" s="53"/>
    </row>
  </sheetData>
  <mergeCells count="34">
    <mergeCell ref="I39:I40"/>
    <mergeCell ref="A39:A40"/>
    <mergeCell ref="B39:B40"/>
    <mergeCell ref="C39:C40"/>
    <mergeCell ref="D39:G39"/>
    <mergeCell ref="H39:H40"/>
    <mergeCell ref="A7:A8"/>
    <mergeCell ref="B7:B8"/>
    <mergeCell ref="C7:C8"/>
    <mergeCell ref="D7:G7"/>
    <mergeCell ref="I23:I24"/>
    <mergeCell ref="A23:A24"/>
    <mergeCell ref="B23:B24"/>
    <mergeCell ref="C23:C24"/>
    <mergeCell ref="H23:H24"/>
    <mergeCell ref="D23:G23"/>
    <mergeCell ref="I15:I16"/>
    <mergeCell ref="A15:A16"/>
    <mergeCell ref="B15:B16"/>
    <mergeCell ref="C15:C16"/>
    <mergeCell ref="H15:H16"/>
    <mergeCell ref="D15:G15"/>
    <mergeCell ref="A31:A32"/>
    <mergeCell ref="B31:B32"/>
    <mergeCell ref="C31:C32"/>
    <mergeCell ref="H31:H32"/>
    <mergeCell ref="I31:I32"/>
    <mergeCell ref="D31:G31"/>
    <mergeCell ref="I47:I48"/>
    <mergeCell ref="A47:A48"/>
    <mergeCell ref="B47:B48"/>
    <mergeCell ref="C47:C48"/>
    <mergeCell ref="D47:G47"/>
    <mergeCell ref="H47:H48"/>
  </mergeCells>
  <phoneticPr fontId="5" type="noConversion"/>
  <hyperlinks>
    <hyperlink ref="E7" r:id="rId1" display="www.casalogsitics.com"/>
  </hyperlinks>
  <pageMargins left="0.70866141732283472" right="0.70866141732283472" top="0.74803149606299213" bottom="0.74803149606299213" header="0.31496062992125984" footer="0.31496062992125984"/>
  <pageSetup orientation="landscape" r:id="rId2"/>
  <headerFooter>
    <oddFooter>&amp;L&amp;1#&amp;"Calibri"&amp;10 Sensitivity: Internal</oddFooter>
  </headerFooter>
  <ignoredErrors>
    <ignoredError sqref="L41:L44 M25:M28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topLeftCell="A4" workbookViewId="0">
      <selection activeCell="O11" sqref="O11"/>
    </sheetView>
  </sheetViews>
  <sheetFormatPr defaultRowHeight="13.5"/>
  <cols>
    <col min="1" max="1" width="22.75" customWidth="1"/>
    <col min="2" max="2" width="5.75" customWidth="1"/>
    <col min="3" max="3" width="6.875" customWidth="1"/>
    <col min="4" max="4" width="10.25" style="36" customWidth="1"/>
    <col min="5" max="5" width="9" style="36" customWidth="1"/>
    <col min="6" max="7" width="8" customWidth="1"/>
    <col min="8" max="8" width="16.375" style="36" customWidth="1"/>
    <col min="9" max="9" width="11.875" style="36" customWidth="1"/>
    <col min="10" max="10" width="11.625" style="36" bestFit="1" customWidth="1"/>
    <col min="11" max="11" width="11.75" style="36" bestFit="1" customWidth="1"/>
    <col min="12" max="12" width="11.625" style="36" bestFit="1" customWidth="1"/>
    <col min="13" max="13" width="10.125" style="36" customWidth="1"/>
    <col min="14" max="19" width="11.625" style="36" bestFit="1" customWidth="1"/>
  </cols>
  <sheetData>
    <row r="1" spans="1:19" ht="14.45" customHeight="1">
      <c r="A1" s="1"/>
    </row>
    <row r="2" spans="1:19" ht="14.45" customHeight="1"/>
    <row r="6" spans="1:19" ht="22.5" thickBot="1">
      <c r="A6" s="10" t="s">
        <v>15</v>
      </c>
    </row>
    <row r="7" spans="1:19">
      <c r="A7" s="145" t="s">
        <v>5</v>
      </c>
      <c r="B7" s="147" t="s">
        <v>0</v>
      </c>
      <c r="C7" s="147" t="s">
        <v>7</v>
      </c>
      <c r="D7" s="149" t="s">
        <v>3</v>
      </c>
      <c r="E7" s="150"/>
      <c r="F7" s="150"/>
      <c r="G7" s="151"/>
      <c r="H7" s="107" t="s">
        <v>128</v>
      </c>
      <c r="I7" s="72" t="s">
        <v>129</v>
      </c>
      <c r="J7" s="78" t="s">
        <v>130</v>
      </c>
      <c r="K7" s="72" t="s">
        <v>131</v>
      </c>
      <c r="L7" s="109" t="s">
        <v>132</v>
      </c>
      <c r="M7" s="38"/>
      <c r="N7" s="38"/>
      <c r="O7" s="38"/>
      <c r="P7" s="38"/>
      <c r="Q7"/>
      <c r="R7"/>
      <c r="S7"/>
    </row>
    <row r="8" spans="1:19" s="71" customFormat="1">
      <c r="A8" s="146"/>
      <c r="B8" s="148"/>
      <c r="C8" s="148"/>
      <c r="D8" s="102" t="s">
        <v>1</v>
      </c>
      <c r="E8" s="102" t="s">
        <v>2</v>
      </c>
      <c r="F8" s="103" t="s">
        <v>109</v>
      </c>
      <c r="G8" s="103" t="s">
        <v>4</v>
      </c>
      <c r="H8" s="104" t="s">
        <v>1</v>
      </c>
      <c r="I8" s="102" t="s">
        <v>1</v>
      </c>
      <c r="J8" s="105" t="s">
        <v>1</v>
      </c>
      <c r="K8" s="102" t="s">
        <v>1</v>
      </c>
      <c r="L8" s="106" t="s">
        <v>1</v>
      </c>
      <c r="M8" s="70"/>
      <c r="N8" s="70"/>
      <c r="O8" s="70"/>
      <c r="P8" s="70"/>
    </row>
    <row r="9" spans="1:19" s="71" customFormat="1">
      <c r="A9" s="192" t="s">
        <v>171</v>
      </c>
      <c r="B9" s="193" t="s">
        <v>176</v>
      </c>
      <c r="C9" s="194">
        <v>9784312</v>
      </c>
      <c r="D9" s="195">
        <v>43708</v>
      </c>
      <c r="E9" s="195">
        <f>D9+1</f>
        <v>43709</v>
      </c>
      <c r="F9" s="196" t="s">
        <v>141</v>
      </c>
      <c r="G9" s="194" t="s">
        <v>142</v>
      </c>
      <c r="H9" s="195">
        <f>E9+29</f>
        <v>43738</v>
      </c>
      <c r="I9" s="195">
        <f>H9+2</f>
        <v>43740</v>
      </c>
      <c r="J9" s="195">
        <f>I9+5</f>
        <v>43745</v>
      </c>
      <c r="K9" s="195">
        <f>J9+3</f>
        <v>43748</v>
      </c>
      <c r="L9" s="197">
        <f>K9+1</f>
        <v>43749</v>
      </c>
      <c r="M9" s="198"/>
      <c r="N9" s="70"/>
      <c r="O9" s="70"/>
      <c r="P9" s="70"/>
    </row>
    <row r="10" spans="1:19" s="71" customFormat="1">
      <c r="A10" s="193" t="s">
        <v>172</v>
      </c>
      <c r="B10" s="193" t="s">
        <v>161</v>
      </c>
      <c r="C10" s="194">
        <v>9784336</v>
      </c>
      <c r="D10" s="195">
        <f>D9+7</f>
        <v>43715</v>
      </c>
      <c r="E10" s="195">
        <f t="shared" ref="E10:E12" si="0">D10+1</f>
        <v>43716</v>
      </c>
      <c r="F10" s="196" t="s">
        <v>141</v>
      </c>
      <c r="G10" s="194" t="s">
        <v>142</v>
      </c>
      <c r="H10" s="195">
        <f t="shared" ref="H10:H12" si="1">E10+29</f>
        <v>43745</v>
      </c>
      <c r="I10" s="195">
        <f t="shared" ref="I10:I12" si="2">H10+2</f>
        <v>43747</v>
      </c>
      <c r="J10" s="195">
        <f t="shared" ref="J10:J12" si="3">I10+5</f>
        <v>43752</v>
      </c>
      <c r="K10" s="195">
        <f t="shared" ref="K10:K12" si="4">J10+3</f>
        <v>43755</v>
      </c>
      <c r="L10" s="197">
        <f t="shared" ref="L10:L12" si="5">K10+1</f>
        <v>43756</v>
      </c>
      <c r="M10" s="198"/>
      <c r="N10" s="70"/>
      <c r="O10" s="70"/>
      <c r="P10" s="70"/>
    </row>
    <row r="11" spans="1:19" s="71" customFormat="1">
      <c r="A11" s="193" t="s">
        <v>173</v>
      </c>
      <c r="B11" s="193" t="s">
        <v>163</v>
      </c>
      <c r="C11" s="194">
        <v>9784324</v>
      </c>
      <c r="D11" s="195">
        <f t="shared" ref="D11:D13" si="6">D10+7</f>
        <v>43722</v>
      </c>
      <c r="E11" s="195">
        <f t="shared" si="0"/>
        <v>43723</v>
      </c>
      <c r="F11" s="196" t="s">
        <v>141</v>
      </c>
      <c r="G11" s="194" t="s">
        <v>142</v>
      </c>
      <c r="H11" s="195">
        <f t="shared" si="1"/>
        <v>43752</v>
      </c>
      <c r="I11" s="195">
        <f t="shared" si="2"/>
        <v>43754</v>
      </c>
      <c r="J11" s="195">
        <f t="shared" si="3"/>
        <v>43759</v>
      </c>
      <c r="K11" s="195">
        <f t="shared" si="4"/>
        <v>43762</v>
      </c>
      <c r="L11" s="197">
        <f t="shared" si="5"/>
        <v>43763</v>
      </c>
      <c r="M11" s="198"/>
      <c r="N11" s="70"/>
      <c r="O11" s="70"/>
      <c r="P11" s="70"/>
    </row>
    <row r="12" spans="1:19" s="71" customFormat="1">
      <c r="A12" s="199" t="s">
        <v>174</v>
      </c>
      <c r="B12" s="193" t="s">
        <v>177</v>
      </c>
      <c r="C12" s="194">
        <v>9404663</v>
      </c>
      <c r="D12" s="195">
        <f t="shared" si="6"/>
        <v>43729</v>
      </c>
      <c r="E12" s="195">
        <f t="shared" si="0"/>
        <v>43730</v>
      </c>
      <c r="F12" s="196" t="s">
        <v>141</v>
      </c>
      <c r="G12" s="194" t="s">
        <v>142</v>
      </c>
      <c r="H12" s="195">
        <f t="shared" si="1"/>
        <v>43759</v>
      </c>
      <c r="I12" s="195">
        <f t="shared" si="2"/>
        <v>43761</v>
      </c>
      <c r="J12" s="195">
        <f t="shared" si="3"/>
        <v>43766</v>
      </c>
      <c r="K12" s="195">
        <f t="shared" si="4"/>
        <v>43769</v>
      </c>
      <c r="L12" s="197">
        <f t="shared" si="5"/>
        <v>43770</v>
      </c>
      <c r="M12" s="198"/>
      <c r="N12" s="70"/>
      <c r="O12" s="70"/>
      <c r="P12" s="70"/>
    </row>
    <row r="13" spans="1:19" s="71" customFormat="1">
      <c r="A13" s="193" t="s">
        <v>175</v>
      </c>
      <c r="B13" s="193" t="s">
        <v>165</v>
      </c>
      <c r="C13" s="194">
        <v>9848948</v>
      </c>
      <c r="D13" s="195">
        <f t="shared" si="6"/>
        <v>43736</v>
      </c>
      <c r="E13" s="195">
        <f t="shared" ref="E13" si="7">D13+1</f>
        <v>43737</v>
      </c>
      <c r="F13" s="196" t="s">
        <v>141</v>
      </c>
      <c r="G13" s="194" t="s">
        <v>142</v>
      </c>
      <c r="H13" s="195">
        <f t="shared" ref="H13" si="8">E13+29</f>
        <v>43766</v>
      </c>
      <c r="I13" s="195">
        <f t="shared" ref="I13" si="9">H13+2</f>
        <v>43768</v>
      </c>
      <c r="J13" s="195">
        <f t="shared" ref="J13" si="10">I13+5</f>
        <v>43773</v>
      </c>
      <c r="K13" s="195">
        <f t="shared" ref="K13" si="11">J13+3</f>
        <v>43776</v>
      </c>
      <c r="L13" s="197">
        <f t="shared" ref="L13" si="12">K13+1</f>
        <v>43777</v>
      </c>
      <c r="M13" s="198"/>
      <c r="N13" s="70"/>
      <c r="O13" s="70"/>
      <c r="P13" s="70"/>
    </row>
    <row r="14" spans="1:19" ht="24" customHeight="1" thickBot="1">
      <c r="A14" s="200" t="s">
        <v>103</v>
      </c>
      <c r="B14" s="4"/>
      <c r="C14" s="4"/>
      <c r="D14" s="65"/>
      <c r="E14" s="65"/>
      <c r="F14" s="4"/>
      <c r="G14" s="4"/>
      <c r="H14" s="65"/>
      <c r="I14" s="65"/>
      <c r="J14" s="65"/>
      <c r="K14" s="65"/>
      <c r="L14" s="65"/>
      <c r="M14" s="65"/>
    </row>
    <row r="15" spans="1:19">
      <c r="A15" s="145" t="s">
        <v>5</v>
      </c>
      <c r="B15" s="147" t="s">
        <v>0</v>
      </c>
      <c r="C15" s="147" t="s">
        <v>7</v>
      </c>
      <c r="D15" s="201" t="s">
        <v>3</v>
      </c>
      <c r="E15" s="202"/>
      <c r="F15" s="202"/>
      <c r="G15" s="203"/>
      <c r="H15" s="143" t="s">
        <v>8</v>
      </c>
      <c r="I15" s="143" t="s">
        <v>93</v>
      </c>
      <c r="J15" s="72" t="s">
        <v>283</v>
      </c>
      <c r="K15" s="72" t="s">
        <v>52</v>
      </c>
      <c r="L15" s="73" t="s">
        <v>53</v>
      </c>
      <c r="M15" s="204"/>
      <c r="N15" s="47"/>
    </row>
    <row r="16" spans="1:19">
      <c r="A16" s="146"/>
      <c r="B16" s="148"/>
      <c r="C16" s="148"/>
      <c r="D16" s="74" t="s">
        <v>1</v>
      </c>
      <c r="E16" s="74" t="s">
        <v>2</v>
      </c>
      <c r="F16" s="141" t="s">
        <v>109</v>
      </c>
      <c r="G16" s="141" t="s">
        <v>4</v>
      </c>
      <c r="H16" s="144"/>
      <c r="I16" s="144"/>
      <c r="J16" s="74" t="s">
        <v>1</v>
      </c>
      <c r="K16" s="74" t="s">
        <v>1</v>
      </c>
      <c r="L16" s="77" t="s">
        <v>1</v>
      </c>
      <c r="M16" s="204"/>
      <c r="N16" s="47"/>
    </row>
    <row r="17" spans="1:19" s="71" customFormat="1">
      <c r="A17" s="194" t="str">
        <f t="shared" ref="A17:G21" si="13">A9</f>
        <v xml:space="preserve">MAERSK HAMBURG马士基汉堡 </v>
      </c>
      <c r="B17" s="194" t="str">
        <f t="shared" si="13"/>
        <v>935W</v>
      </c>
      <c r="C17" s="194">
        <f t="shared" si="13"/>
        <v>9784312</v>
      </c>
      <c r="D17" s="205">
        <f t="shared" si="13"/>
        <v>43708</v>
      </c>
      <c r="E17" s="205">
        <f t="shared" si="13"/>
        <v>43709</v>
      </c>
      <c r="F17" s="205" t="str">
        <f t="shared" si="13"/>
        <v>8:00 WED</v>
      </c>
      <c r="G17" s="205" t="str">
        <f t="shared" si="13"/>
        <v>6:00 THU</v>
      </c>
      <c r="H17" s="194" t="s">
        <v>284</v>
      </c>
      <c r="I17" s="195">
        <v>43717</v>
      </c>
      <c r="J17" s="205">
        <f>I17+29</f>
        <v>43746</v>
      </c>
      <c r="K17" s="205">
        <f>J17+4</f>
        <v>43750</v>
      </c>
      <c r="L17" s="206">
        <f>K17+2</f>
        <v>43752</v>
      </c>
      <c r="M17" s="198"/>
      <c r="N17" s="47"/>
      <c r="O17" s="100"/>
      <c r="P17" s="100"/>
      <c r="Q17" s="100"/>
      <c r="R17" s="100"/>
      <c r="S17" s="100"/>
    </row>
    <row r="18" spans="1:19" s="71" customFormat="1">
      <c r="A18" s="194" t="str">
        <f t="shared" si="13"/>
        <v>MAERSK HAVANA/马士基哈瓦那</v>
      </c>
      <c r="B18" s="194" t="str">
        <f t="shared" si="13"/>
        <v>936W</v>
      </c>
      <c r="C18" s="194">
        <f t="shared" si="13"/>
        <v>9784336</v>
      </c>
      <c r="D18" s="205">
        <f t="shared" si="13"/>
        <v>43715</v>
      </c>
      <c r="E18" s="205">
        <f t="shared" si="13"/>
        <v>43716</v>
      </c>
      <c r="F18" s="205" t="str">
        <f t="shared" si="13"/>
        <v>8:00 WED</v>
      </c>
      <c r="G18" s="205" t="str">
        <f t="shared" si="13"/>
        <v>6:00 THU</v>
      </c>
      <c r="H18" s="194" t="s">
        <v>285</v>
      </c>
      <c r="I18" s="195">
        <f>I17+7</f>
        <v>43724</v>
      </c>
      <c r="J18" s="205">
        <f t="shared" ref="J18:J21" si="14">I18+29</f>
        <v>43753</v>
      </c>
      <c r="K18" s="205">
        <f t="shared" ref="K18:K21" si="15">J18+4</f>
        <v>43757</v>
      </c>
      <c r="L18" s="206">
        <f t="shared" ref="L18:L21" si="16">K18+2</f>
        <v>43759</v>
      </c>
      <c r="M18" s="198"/>
      <c r="N18" s="47"/>
      <c r="O18" s="100"/>
      <c r="P18" s="100"/>
      <c r="Q18" s="100"/>
      <c r="R18" s="100"/>
      <c r="S18" s="100"/>
    </row>
    <row r="19" spans="1:19" s="71" customFormat="1">
      <c r="A19" s="194" t="str">
        <f t="shared" si="13"/>
        <v>MAERSK HERRERA /马士基何瑞娜</v>
      </c>
      <c r="B19" s="194" t="str">
        <f t="shared" si="13"/>
        <v>937W</v>
      </c>
      <c r="C19" s="194">
        <f t="shared" si="13"/>
        <v>9784324</v>
      </c>
      <c r="D19" s="205">
        <f t="shared" si="13"/>
        <v>43722</v>
      </c>
      <c r="E19" s="205">
        <f t="shared" si="13"/>
        <v>43723</v>
      </c>
      <c r="F19" s="205" t="str">
        <f t="shared" si="13"/>
        <v>8:00 WED</v>
      </c>
      <c r="G19" s="205" t="str">
        <f t="shared" si="13"/>
        <v>6:00 THU</v>
      </c>
      <c r="H19" s="194" t="s">
        <v>293</v>
      </c>
      <c r="I19" s="195">
        <f t="shared" ref="I19:I21" si="17">I18+7</f>
        <v>43731</v>
      </c>
      <c r="J19" s="205">
        <f t="shared" si="14"/>
        <v>43760</v>
      </c>
      <c r="K19" s="205">
        <f t="shared" si="15"/>
        <v>43764</v>
      </c>
      <c r="L19" s="206">
        <f t="shared" si="16"/>
        <v>43766</v>
      </c>
      <c r="M19" s="198"/>
      <c r="N19" s="47"/>
      <c r="O19" s="100"/>
      <c r="P19" s="100"/>
      <c r="Q19" s="100"/>
      <c r="R19" s="100"/>
      <c r="S19" s="100"/>
    </row>
    <row r="20" spans="1:19" s="71" customFormat="1">
      <c r="A20" s="194" t="str">
        <f t="shared" si="13"/>
        <v>MSC SONIA /地中海 索尼亚</v>
      </c>
      <c r="B20" s="194" t="str">
        <f t="shared" si="13"/>
        <v>QX938W</v>
      </c>
      <c r="C20" s="194">
        <f t="shared" si="13"/>
        <v>9404663</v>
      </c>
      <c r="D20" s="205">
        <f t="shared" si="13"/>
        <v>43729</v>
      </c>
      <c r="E20" s="205">
        <f t="shared" si="13"/>
        <v>43730</v>
      </c>
      <c r="F20" s="205" t="str">
        <f t="shared" si="13"/>
        <v>8:00 WED</v>
      </c>
      <c r="G20" s="205" t="str">
        <f t="shared" si="13"/>
        <v>6:00 THU</v>
      </c>
      <c r="H20" s="194" t="s">
        <v>294</v>
      </c>
      <c r="I20" s="195">
        <f t="shared" si="17"/>
        <v>43738</v>
      </c>
      <c r="J20" s="205">
        <f t="shared" si="14"/>
        <v>43767</v>
      </c>
      <c r="K20" s="205">
        <f t="shared" si="15"/>
        <v>43771</v>
      </c>
      <c r="L20" s="206">
        <f t="shared" si="16"/>
        <v>43773</v>
      </c>
      <c r="M20" s="198"/>
      <c r="N20" s="47"/>
      <c r="O20" s="100"/>
      <c r="P20" s="100"/>
      <c r="Q20" s="100"/>
      <c r="R20" s="100"/>
      <c r="S20" s="100"/>
    </row>
    <row r="21" spans="1:19" s="6" customFormat="1">
      <c r="A21" s="194" t="str">
        <f t="shared" si="13"/>
        <v>MAERSK HUACHO/马士基瓦乔</v>
      </c>
      <c r="B21" s="194" t="str">
        <f t="shared" si="13"/>
        <v>939W</v>
      </c>
      <c r="C21" s="194">
        <f t="shared" si="13"/>
        <v>9848948</v>
      </c>
      <c r="D21" s="205">
        <f t="shared" si="13"/>
        <v>43736</v>
      </c>
      <c r="E21" s="205">
        <f t="shared" si="13"/>
        <v>43737</v>
      </c>
      <c r="F21" s="205" t="str">
        <f t="shared" si="13"/>
        <v>8:00 WED</v>
      </c>
      <c r="G21" s="205" t="str">
        <f t="shared" si="13"/>
        <v>6:00 THU</v>
      </c>
      <c r="H21" s="194" t="s">
        <v>295</v>
      </c>
      <c r="I21" s="195">
        <f t="shared" si="17"/>
        <v>43745</v>
      </c>
      <c r="J21" s="205">
        <f t="shared" si="14"/>
        <v>43774</v>
      </c>
      <c r="K21" s="205">
        <f t="shared" si="15"/>
        <v>43778</v>
      </c>
      <c r="L21" s="206">
        <f t="shared" si="16"/>
        <v>43780</v>
      </c>
      <c r="M21" s="207"/>
      <c r="N21" s="37"/>
      <c r="O21" s="37"/>
      <c r="P21" s="37"/>
      <c r="Q21" s="37"/>
      <c r="R21" s="37"/>
      <c r="S21" s="37"/>
    </row>
    <row r="22" spans="1:19" ht="15" thickBot="1">
      <c r="A22" s="200" t="s">
        <v>20</v>
      </c>
      <c r="B22" s="4"/>
      <c r="C22" s="4"/>
      <c r="D22" s="65"/>
      <c r="E22" s="65"/>
      <c r="F22" s="4"/>
      <c r="G22" s="4"/>
      <c r="H22" s="208"/>
      <c r="I22" s="208"/>
      <c r="J22" s="208"/>
      <c r="K22" s="65"/>
      <c r="L22" s="65"/>
      <c r="M22" s="65"/>
    </row>
    <row r="23" spans="1:19" ht="14.45" customHeight="1">
      <c r="A23" s="145" t="s">
        <v>5</v>
      </c>
      <c r="B23" s="147" t="s">
        <v>0</v>
      </c>
      <c r="C23" s="147" t="s">
        <v>7</v>
      </c>
      <c r="D23" s="201" t="s">
        <v>3</v>
      </c>
      <c r="E23" s="202"/>
      <c r="F23" s="202"/>
      <c r="G23" s="203"/>
      <c r="H23" s="143" t="s">
        <v>8</v>
      </c>
      <c r="I23" s="143" t="s">
        <v>93</v>
      </c>
      <c r="J23" s="139" t="s">
        <v>64</v>
      </c>
      <c r="K23" s="72" t="s">
        <v>66</v>
      </c>
      <c r="L23" s="78" t="s">
        <v>67</v>
      </c>
      <c r="M23" s="73" t="s">
        <v>68</v>
      </c>
      <c r="N23" s="38" t="s">
        <v>64</v>
      </c>
      <c r="O23" s="38" t="s">
        <v>65</v>
      </c>
      <c r="P23" s="38" t="s">
        <v>66</v>
      </c>
      <c r="Q23" s="38" t="s">
        <v>67</v>
      </c>
      <c r="R23" s="38" t="s">
        <v>68</v>
      </c>
      <c r="S23" s="33"/>
    </row>
    <row r="24" spans="1:19">
      <c r="A24" s="146"/>
      <c r="B24" s="148"/>
      <c r="C24" s="148"/>
      <c r="D24" s="74" t="s">
        <v>1</v>
      </c>
      <c r="E24" s="74" t="s">
        <v>2</v>
      </c>
      <c r="F24" s="141" t="s">
        <v>109</v>
      </c>
      <c r="G24" s="141" t="s">
        <v>4</v>
      </c>
      <c r="H24" s="144"/>
      <c r="I24" s="144"/>
      <c r="J24" s="140" t="s">
        <v>1</v>
      </c>
      <c r="K24" s="74" t="s">
        <v>1</v>
      </c>
      <c r="L24" s="79" t="s">
        <v>1</v>
      </c>
      <c r="M24" s="77" t="s">
        <v>1</v>
      </c>
      <c r="N24" s="38"/>
      <c r="O24" s="38"/>
      <c r="P24" s="38"/>
      <c r="Q24" s="38"/>
      <c r="R24" s="38"/>
      <c r="S24" s="33"/>
    </row>
    <row r="25" spans="1:19">
      <c r="A25" s="194" t="str">
        <f>欧洲!A9</f>
        <v>MAYVIEW MAERSK/美景马士基</v>
      </c>
      <c r="B25" s="194" t="str">
        <f>欧洲!B9</f>
        <v>936W</v>
      </c>
      <c r="C25" s="194">
        <f>欧洲!C9</f>
        <v>9619995</v>
      </c>
      <c r="D25" s="205">
        <f>欧洲!D9</f>
        <v>43708</v>
      </c>
      <c r="E25" s="205">
        <f>欧洲!E9</f>
        <v>43710</v>
      </c>
      <c r="F25" s="205" t="str">
        <f>欧洲!F9</f>
        <v>8:00 THU</v>
      </c>
      <c r="G25" s="205" t="str">
        <f>欧洲!G9</f>
        <v>6:00 FRI</v>
      </c>
      <c r="H25" s="195" t="s">
        <v>286</v>
      </c>
      <c r="I25" s="209">
        <v>43722</v>
      </c>
      <c r="J25" s="209">
        <f>I25+26</f>
        <v>43748</v>
      </c>
      <c r="K25" s="209">
        <f>J25+5</f>
        <v>43753</v>
      </c>
      <c r="L25" s="209">
        <f>K25+3</f>
        <v>43756</v>
      </c>
      <c r="M25" s="210">
        <f>L25+3</f>
        <v>43759</v>
      </c>
      <c r="N25" s="38">
        <f>J25-E25</f>
        <v>38</v>
      </c>
      <c r="O25" s="38" t="e">
        <f>#REF!-E25</f>
        <v>#REF!</v>
      </c>
      <c r="P25" s="38">
        <f>K25-E25</f>
        <v>43</v>
      </c>
      <c r="Q25" s="38">
        <f>L25-E25</f>
        <v>46</v>
      </c>
      <c r="R25" s="38">
        <f>M25-E25</f>
        <v>49</v>
      </c>
      <c r="S25" s="33"/>
    </row>
    <row r="26" spans="1:19">
      <c r="A26" s="194" t="str">
        <f>欧洲!A10</f>
        <v>MSC MIRJA /地中海米茄</v>
      </c>
      <c r="B26" s="194" t="str">
        <f>欧洲!B10</f>
        <v>937W</v>
      </c>
      <c r="C26" s="194">
        <f>欧洲!C10</f>
        <v>9762338</v>
      </c>
      <c r="D26" s="205">
        <f>欧洲!D10</f>
        <v>43715</v>
      </c>
      <c r="E26" s="205">
        <f>欧洲!E10</f>
        <v>43717</v>
      </c>
      <c r="F26" s="205" t="str">
        <f>欧洲!F10</f>
        <v>8:00 THU</v>
      </c>
      <c r="G26" s="205" t="str">
        <f>欧洲!G10</f>
        <v>6:00 FRI</v>
      </c>
      <c r="H26" s="211" t="s">
        <v>287</v>
      </c>
      <c r="I26" s="209">
        <f>I25+7</f>
        <v>43729</v>
      </c>
      <c r="J26" s="209">
        <f t="shared" ref="J26:J29" si="18">I26+26</f>
        <v>43755</v>
      </c>
      <c r="K26" s="209">
        <f t="shared" ref="K26:K29" si="19">J26+5</f>
        <v>43760</v>
      </c>
      <c r="L26" s="209">
        <f t="shared" ref="L26:M29" si="20">K26+3</f>
        <v>43763</v>
      </c>
      <c r="M26" s="210">
        <f t="shared" si="20"/>
        <v>43766</v>
      </c>
      <c r="N26" s="38">
        <f>J26-E26</f>
        <v>38</v>
      </c>
      <c r="O26" s="38" t="e">
        <f>#REF!-E26</f>
        <v>#REF!</v>
      </c>
      <c r="P26" s="38">
        <f>K26-E26</f>
        <v>43</v>
      </c>
      <c r="Q26" s="38">
        <f>L26-E26</f>
        <v>46</v>
      </c>
      <c r="R26" s="38">
        <f>M26-E26</f>
        <v>49</v>
      </c>
      <c r="S26" s="33"/>
    </row>
    <row r="27" spans="1:19">
      <c r="A27" s="194" t="str">
        <f>欧洲!A11</f>
        <v>MATZ MAERSK/美慈马士基</v>
      </c>
      <c r="B27" s="194" t="str">
        <f>欧洲!B11</f>
        <v>938W</v>
      </c>
      <c r="C27" s="194">
        <f>欧洲!C11</f>
        <v>9619983</v>
      </c>
      <c r="D27" s="205">
        <f>欧洲!D11</f>
        <v>43722</v>
      </c>
      <c r="E27" s="205">
        <f>欧洲!E11</f>
        <v>43724</v>
      </c>
      <c r="F27" s="205" t="str">
        <f>欧洲!F11</f>
        <v>8:00 THU</v>
      </c>
      <c r="G27" s="205" t="str">
        <f>欧洲!G11</f>
        <v>6:00 FRI</v>
      </c>
      <c r="H27" s="211" t="s">
        <v>288</v>
      </c>
      <c r="I27" s="209">
        <f t="shared" ref="I27:I29" si="21">I26+7</f>
        <v>43736</v>
      </c>
      <c r="J27" s="209">
        <f t="shared" si="18"/>
        <v>43762</v>
      </c>
      <c r="K27" s="209">
        <f t="shared" si="19"/>
        <v>43767</v>
      </c>
      <c r="L27" s="209">
        <f t="shared" si="20"/>
        <v>43770</v>
      </c>
      <c r="M27" s="210">
        <f t="shared" si="20"/>
        <v>43773</v>
      </c>
      <c r="N27" s="38">
        <f>J27-E27</f>
        <v>38</v>
      </c>
      <c r="O27" s="38" t="e">
        <f>#REF!-E27</f>
        <v>#REF!</v>
      </c>
      <c r="P27" s="38">
        <f>K27-E27</f>
        <v>43</v>
      </c>
      <c r="Q27" s="38">
        <f>L27-E27</f>
        <v>46</v>
      </c>
      <c r="R27" s="38">
        <f>M27-E27</f>
        <v>49</v>
      </c>
      <c r="S27" s="33"/>
    </row>
    <row r="28" spans="1:19" s="71" customFormat="1">
      <c r="A28" s="194" t="str">
        <f>欧洲!A12</f>
        <v>MANILA MAERSK/马尼拉马士基</v>
      </c>
      <c r="B28" s="194" t="str">
        <f>欧洲!B12</f>
        <v>939W</v>
      </c>
      <c r="C28" s="194">
        <f>欧洲!C12</f>
        <v>9780469</v>
      </c>
      <c r="D28" s="205">
        <f>欧洲!D12</f>
        <v>43729</v>
      </c>
      <c r="E28" s="205">
        <f>欧洲!E12</f>
        <v>43731</v>
      </c>
      <c r="F28" s="205" t="str">
        <f>欧洲!F12</f>
        <v>8:00 THU</v>
      </c>
      <c r="G28" s="205" t="str">
        <f>欧洲!G12</f>
        <v>6:00 FRI</v>
      </c>
      <c r="H28" s="195" t="s">
        <v>289</v>
      </c>
      <c r="I28" s="209">
        <f t="shared" si="21"/>
        <v>43743</v>
      </c>
      <c r="J28" s="209">
        <f t="shared" si="18"/>
        <v>43769</v>
      </c>
      <c r="K28" s="209">
        <f t="shared" si="19"/>
        <v>43774</v>
      </c>
      <c r="L28" s="209">
        <f t="shared" si="20"/>
        <v>43777</v>
      </c>
      <c r="M28" s="210">
        <f t="shared" si="20"/>
        <v>43780</v>
      </c>
      <c r="N28" s="70">
        <f>J28-E28</f>
        <v>38</v>
      </c>
      <c r="O28" s="70" t="e">
        <f>#REF!-E28</f>
        <v>#REF!</v>
      </c>
      <c r="P28" s="70">
        <f>K28-E28</f>
        <v>43</v>
      </c>
      <c r="Q28" s="70">
        <f>L28-E28</f>
        <v>46</v>
      </c>
      <c r="R28" s="70">
        <f>M28-E28</f>
        <v>49</v>
      </c>
      <c r="S28" s="96"/>
    </row>
    <row r="29" spans="1:19" s="71" customFormat="1">
      <c r="A29" s="194" t="str">
        <f>欧洲!A13</f>
        <v>MARCHEN MAERSK /美诚马士基</v>
      </c>
      <c r="B29" s="194" t="str">
        <f>欧洲!B13</f>
        <v>940W</v>
      </c>
      <c r="C29" s="194">
        <f>欧洲!C13</f>
        <v>9632143</v>
      </c>
      <c r="D29" s="205">
        <f>欧洲!D13</f>
        <v>43736</v>
      </c>
      <c r="E29" s="205">
        <f>欧洲!E13</f>
        <v>43738</v>
      </c>
      <c r="F29" s="205" t="str">
        <f>欧洲!F13</f>
        <v>8:00 THU</v>
      </c>
      <c r="G29" s="205" t="str">
        <f>欧洲!G13</f>
        <v>6:00 FRI</v>
      </c>
      <c r="H29" s="195" t="s">
        <v>290</v>
      </c>
      <c r="I29" s="209">
        <f t="shared" si="21"/>
        <v>43750</v>
      </c>
      <c r="J29" s="209">
        <f t="shared" si="18"/>
        <v>43776</v>
      </c>
      <c r="K29" s="209">
        <f t="shared" si="19"/>
        <v>43781</v>
      </c>
      <c r="L29" s="209">
        <f t="shared" si="20"/>
        <v>43784</v>
      </c>
      <c r="M29" s="210">
        <f t="shared" si="20"/>
        <v>43787</v>
      </c>
      <c r="N29" s="70"/>
      <c r="O29" s="70"/>
      <c r="P29" s="70"/>
    </row>
    <row r="30" spans="1:19" ht="15" thickBot="1">
      <c r="A30" s="212" t="s">
        <v>14</v>
      </c>
      <c r="B30" s="213"/>
      <c r="C30" s="213"/>
      <c r="D30" s="207"/>
      <c r="E30" s="207"/>
      <c r="F30" s="214"/>
      <c r="G30" s="213"/>
      <c r="H30" s="207"/>
      <c r="I30" s="207"/>
      <c r="J30" s="207"/>
      <c r="K30" s="207"/>
      <c r="L30" s="207"/>
      <c r="M30" s="207"/>
      <c r="N30" s="37"/>
    </row>
    <row r="31" spans="1:19" ht="14.45" customHeight="1">
      <c r="A31" s="145" t="s">
        <v>5</v>
      </c>
      <c r="B31" s="147" t="s">
        <v>0</v>
      </c>
      <c r="C31" s="147" t="s">
        <v>7</v>
      </c>
      <c r="D31" s="201" t="s">
        <v>3</v>
      </c>
      <c r="E31" s="202"/>
      <c r="F31" s="202"/>
      <c r="G31" s="203"/>
      <c r="H31" s="143" t="s">
        <v>8</v>
      </c>
      <c r="I31" s="143" t="s">
        <v>93</v>
      </c>
      <c r="J31" s="139" t="s">
        <v>81</v>
      </c>
      <c r="K31" s="72" t="s">
        <v>82</v>
      </c>
      <c r="L31" s="73" t="s">
        <v>83</v>
      </c>
      <c r="M31" s="204" t="s">
        <v>81</v>
      </c>
      <c r="N31" s="38" t="s">
        <v>82</v>
      </c>
      <c r="O31" s="38" t="s">
        <v>83</v>
      </c>
      <c r="P31" s="38"/>
    </row>
    <row r="32" spans="1:19">
      <c r="A32" s="146"/>
      <c r="B32" s="148"/>
      <c r="C32" s="148"/>
      <c r="D32" s="74" t="s">
        <v>1</v>
      </c>
      <c r="E32" s="74" t="s">
        <v>2</v>
      </c>
      <c r="F32" s="141" t="s">
        <v>109</v>
      </c>
      <c r="G32" s="141" t="s">
        <v>4</v>
      </c>
      <c r="H32" s="144"/>
      <c r="I32" s="144"/>
      <c r="J32" s="140" t="s">
        <v>1</v>
      </c>
      <c r="K32" s="74" t="s">
        <v>1</v>
      </c>
      <c r="L32" s="77" t="s">
        <v>1</v>
      </c>
      <c r="M32" s="204"/>
      <c r="N32" s="38"/>
      <c r="O32" s="38"/>
      <c r="P32" s="38"/>
    </row>
    <row r="33" spans="1:19">
      <c r="A33" s="194" t="str">
        <f>地中海!A9</f>
        <v xml:space="preserve">MAERSK HAMBURG马士基汉堡 </v>
      </c>
      <c r="B33" s="194" t="str">
        <f>地中海!B9</f>
        <v>935W</v>
      </c>
      <c r="C33" s="194">
        <f>地中海!C9</f>
        <v>9784312</v>
      </c>
      <c r="D33" s="205">
        <f>地中海!D9</f>
        <v>43708</v>
      </c>
      <c r="E33" s="205">
        <f>地中海!E9</f>
        <v>43709</v>
      </c>
      <c r="F33" s="205" t="str">
        <f>地中海!F9</f>
        <v>8:00 WED</v>
      </c>
      <c r="G33" s="205" t="str">
        <f>地中海!G9</f>
        <v>6:00 THU</v>
      </c>
      <c r="H33" s="205" t="s">
        <v>291</v>
      </c>
      <c r="I33" s="205">
        <v>43719</v>
      </c>
      <c r="J33" s="205">
        <f>I33+24</f>
        <v>43743</v>
      </c>
      <c r="K33" s="205">
        <f>J33+3</f>
        <v>43746</v>
      </c>
      <c r="L33" s="215">
        <f>K33+3</f>
        <v>43749</v>
      </c>
      <c r="M33" s="204">
        <f>J33-E33</f>
        <v>34</v>
      </c>
      <c r="N33" s="38">
        <f>K33-E33</f>
        <v>37</v>
      </c>
      <c r="O33" s="38">
        <f>L33-E33</f>
        <v>40</v>
      </c>
      <c r="P33" s="38"/>
    </row>
    <row r="34" spans="1:19">
      <c r="A34" s="194" t="str">
        <f>地中海!A10</f>
        <v>MAERSK HAVANA/马士基哈瓦那</v>
      </c>
      <c r="B34" s="194" t="str">
        <f>地中海!B10</f>
        <v>936W</v>
      </c>
      <c r="C34" s="194">
        <f>地中海!C10</f>
        <v>9784336</v>
      </c>
      <c r="D34" s="205">
        <f>地中海!D10</f>
        <v>43715</v>
      </c>
      <c r="E34" s="205">
        <f>地中海!E10</f>
        <v>43716</v>
      </c>
      <c r="F34" s="205" t="str">
        <f>地中海!F10</f>
        <v>8:00 WED</v>
      </c>
      <c r="G34" s="205" t="str">
        <f>地中海!G10</f>
        <v>6:00 THU</v>
      </c>
      <c r="H34" s="205" t="s">
        <v>292</v>
      </c>
      <c r="I34" s="216">
        <f>I33+7</f>
        <v>43726</v>
      </c>
      <c r="J34" s="205">
        <f t="shared" ref="J34:J37" si="22">I34+24</f>
        <v>43750</v>
      </c>
      <c r="K34" s="205">
        <f t="shared" ref="K34:L37" si="23">J34+3</f>
        <v>43753</v>
      </c>
      <c r="L34" s="215">
        <f t="shared" si="23"/>
        <v>43756</v>
      </c>
      <c r="M34" s="204">
        <f t="shared" ref="M34:M36" si="24">J34-E34</f>
        <v>34</v>
      </c>
      <c r="N34" s="38">
        <f t="shared" ref="N34:N36" si="25">K34-E34</f>
        <v>37</v>
      </c>
      <c r="O34" s="38">
        <f t="shared" ref="O34:O36" si="26">L34-E34</f>
        <v>40</v>
      </c>
      <c r="P34" s="38"/>
    </row>
    <row r="35" spans="1:19">
      <c r="A35" s="194" t="str">
        <f>地中海!A11</f>
        <v>MAERSK HERRERA /马士基何瑞娜</v>
      </c>
      <c r="B35" s="194" t="str">
        <f>地中海!B11</f>
        <v>937W</v>
      </c>
      <c r="C35" s="194">
        <f>地中海!C11</f>
        <v>9784324</v>
      </c>
      <c r="D35" s="205">
        <f>地中海!D11</f>
        <v>43722</v>
      </c>
      <c r="E35" s="205">
        <f>地中海!E11</f>
        <v>43723</v>
      </c>
      <c r="F35" s="205" t="str">
        <f>地中海!F11</f>
        <v>8:00 WED</v>
      </c>
      <c r="G35" s="205" t="str">
        <f>地中海!G11</f>
        <v>6:00 THU</v>
      </c>
      <c r="H35" s="205" t="s">
        <v>296</v>
      </c>
      <c r="I35" s="216">
        <f t="shared" ref="I35:I37" si="27">I34+7</f>
        <v>43733</v>
      </c>
      <c r="J35" s="205">
        <f t="shared" si="22"/>
        <v>43757</v>
      </c>
      <c r="K35" s="205">
        <f t="shared" si="23"/>
        <v>43760</v>
      </c>
      <c r="L35" s="215">
        <f t="shared" si="23"/>
        <v>43763</v>
      </c>
      <c r="M35" s="204">
        <f t="shared" si="24"/>
        <v>34</v>
      </c>
      <c r="N35" s="38">
        <f t="shared" si="25"/>
        <v>37</v>
      </c>
      <c r="O35" s="38">
        <f t="shared" si="26"/>
        <v>40</v>
      </c>
      <c r="P35" s="38"/>
    </row>
    <row r="36" spans="1:19">
      <c r="A36" s="194" t="str">
        <f>地中海!A12</f>
        <v>MSC SONIA /地中海 索尼亚</v>
      </c>
      <c r="B36" s="194" t="str">
        <f>地中海!B12</f>
        <v>QX938W</v>
      </c>
      <c r="C36" s="194">
        <f>地中海!C12</f>
        <v>9404663</v>
      </c>
      <c r="D36" s="205">
        <f>地中海!D12</f>
        <v>43729</v>
      </c>
      <c r="E36" s="205">
        <f>地中海!E12</f>
        <v>43730</v>
      </c>
      <c r="F36" s="205" t="str">
        <f>地中海!F12</f>
        <v>8:00 WED</v>
      </c>
      <c r="G36" s="205" t="str">
        <f>地中海!G12</f>
        <v>6:00 THU</v>
      </c>
      <c r="H36" s="205" t="s">
        <v>297</v>
      </c>
      <c r="I36" s="216">
        <f t="shared" si="27"/>
        <v>43740</v>
      </c>
      <c r="J36" s="205">
        <f t="shared" si="22"/>
        <v>43764</v>
      </c>
      <c r="K36" s="205">
        <f t="shared" si="23"/>
        <v>43767</v>
      </c>
      <c r="L36" s="215">
        <f t="shared" si="23"/>
        <v>43770</v>
      </c>
      <c r="M36" s="204">
        <f t="shared" si="24"/>
        <v>34</v>
      </c>
      <c r="N36" s="38">
        <f t="shared" si="25"/>
        <v>37</v>
      </c>
      <c r="O36" s="38">
        <f t="shared" si="26"/>
        <v>40</v>
      </c>
      <c r="P36" s="38"/>
    </row>
    <row r="37" spans="1:19">
      <c r="A37" s="194" t="str">
        <f>地中海!A13</f>
        <v>MAERSK HUACHO/马士基瓦乔</v>
      </c>
      <c r="B37" s="194" t="str">
        <f>地中海!B13</f>
        <v>939W</v>
      </c>
      <c r="C37" s="194">
        <f>地中海!C13</f>
        <v>9848948</v>
      </c>
      <c r="D37" s="205">
        <f>地中海!D13</f>
        <v>43736</v>
      </c>
      <c r="E37" s="205">
        <f>地中海!E13</f>
        <v>43737</v>
      </c>
      <c r="F37" s="205" t="str">
        <f>地中海!F13</f>
        <v>8:00 WED</v>
      </c>
      <c r="G37" s="205" t="str">
        <f>地中海!G13</f>
        <v>6:00 THU</v>
      </c>
      <c r="H37" s="205" t="s">
        <v>298</v>
      </c>
      <c r="I37" s="216">
        <f t="shared" si="27"/>
        <v>43747</v>
      </c>
      <c r="J37" s="205">
        <f t="shared" si="22"/>
        <v>43771</v>
      </c>
      <c r="K37" s="205">
        <f t="shared" si="23"/>
        <v>43774</v>
      </c>
      <c r="L37" s="215">
        <f t="shared" si="23"/>
        <v>43777</v>
      </c>
      <c r="M37" s="204"/>
      <c r="N37" s="38"/>
      <c r="O37" s="38"/>
      <c r="P37" s="38"/>
    </row>
    <row r="38" spans="1:19">
      <c r="A38" s="4" t="str">
        <f>欧洲!A54</f>
        <v>大连地区联系机构：利胜地中海航运（上海）有限公司大连分公司</v>
      </c>
    </row>
    <row r="39" spans="1:19">
      <c r="A39" s="4" t="str">
        <f>欧洲!A55</f>
        <v>地址:   大连市中山区中山路136号希望大厦1101房间</v>
      </c>
    </row>
    <row r="40" spans="1:19">
      <c r="A40" s="4" t="str">
        <f>欧洲!A56</f>
        <v>公司网址：www.msc.com 销售热线：88007538/88007505/88007515 联系人:Zorro Chen/Lydia Bi/Crystal Li</v>
      </c>
    </row>
    <row r="41" spans="1:19" s="16" customFormat="1" ht="14.25">
      <c r="A41" s="18" t="str">
        <f>欧洲!A57</f>
        <v>The above schedule is for reference only and subject to changes with/without prior notice.</v>
      </c>
      <c r="D41" s="57"/>
      <c r="E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s="16" customFormat="1">
      <c r="A42" s="15" t="str">
        <f>欧洲!A58</f>
        <v>1. 上表之船期仅作为为普通船期公布之用途，不构成任何要约或承诺、不构成运输合同或服务合同的内容；</v>
      </c>
      <c r="D42" s="57"/>
      <c r="E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</row>
    <row r="43" spans="1:19" s="16" customFormat="1">
      <c r="A43" s="15" t="str">
        <f>欧洲!A59</f>
        <v>2. 上表中之转运时间、转运港口、开船时间、航线安排仅供参考，不构成任何要约或承诺，不构成运输合同或服务合同的内容；</v>
      </c>
      <c r="D43" s="57"/>
      <c r="E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</row>
    <row r="44" spans="1:19" s="16" customFormat="1">
      <c r="A44" s="15" t="str">
        <f>欧洲!A60</f>
        <v>3. 我司有权对本表内容进行更新、修改及解释。</v>
      </c>
      <c r="D44" s="57"/>
      <c r="E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</row>
  </sheetData>
  <mergeCells count="22">
    <mergeCell ref="A7:A8"/>
    <mergeCell ref="B7:B8"/>
    <mergeCell ref="C7:C8"/>
    <mergeCell ref="D7:G7"/>
    <mergeCell ref="A15:A16"/>
    <mergeCell ref="B15:B16"/>
    <mergeCell ref="C15:C16"/>
    <mergeCell ref="D15:G15"/>
    <mergeCell ref="I31:I32"/>
    <mergeCell ref="A31:A32"/>
    <mergeCell ref="B31:B32"/>
    <mergeCell ref="C31:C32"/>
    <mergeCell ref="H31:H32"/>
    <mergeCell ref="D31:G31"/>
    <mergeCell ref="H15:H16"/>
    <mergeCell ref="I15:I16"/>
    <mergeCell ref="I23:I24"/>
    <mergeCell ref="A23:A24"/>
    <mergeCell ref="B23:B24"/>
    <mergeCell ref="C23:C24"/>
    <mergeCell ref="H23:H24"/>
    <mergeCell ref="D23:G23"/>
  </mergeCells>
  <phoneticPr fontId="5" type="noConversion"/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&amp;L&amp;1#&amp;"Calibri"&amp;10 Sensitivity: Internal</oddFooter>
  </headerFooter>
  <ignoredErrors>
    <ignoredError sqref="O25:O28 M33:O36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workbookViewId="0">
      <selection activeCell="R29" sqref="R29"/>
    </sheetView>
  </sheetViews>
  <sheetFormatPr defaultRowHeight="13.5"/>
  <cols>
    <col min="1" max="1" width="24" customWidth="1"/>
    <col min="2" max="2" width="6.25" customWidth="1"/>
    <col min="3" max="3" width="6.75" customWidth="1"/>
    <col min="4" max="4" width="10.375" style="36" customWidth="1"/>
    <col min="5" max="5" width="9.875" style="36" customWidth="1"/>
    <col min="6" max="6" width="9" bestFit="1" customWidth="1"/>
    <col min="7" max="7" width="8.5" bestFit="1" customWidth="1"/>
    <col min="8" max="8" width="21.125" customWidth="1"/>
    <col min="9" max="9" width="10.75" style="36" customWidth="1"/>
    <col min="10" max="10" width="11.375" style="36" customWidth="1"/>
    <col min="11" max="11" width="11" style="36" customWidth="1"/>
    <col min="12" max="12" width="10" style="36" customWidth="1"/>
    <col min="13" max="13" width="9.75" style="36" customWidth="1"/>
    <col min="14" max="15" width="11.625" style="36" bestFit="1" customWidth="1"/>
  </cols>
  <sheetData>
    <row r="1" spans="1:16" ht="14.25">
      <c r="A1" s="1"/>
      <c r="L1" s="156"/>
      <c r="M1" s="156"/>
    </row>
    <row r="2" spans="1:16">
      <c r="L2" s="156"/>
      <c r="M2" s="156"/>
    </row>
    <row r="6" spans="1:16" ht="22.5" thickBot="1">
      <c r="A6" s="19" t="s">
        <v>99</v>
      </c>
    </row>
    <row r="7" spans="1:16" ht="14.45" customHeight="1">
      <c r="A7" s="159" t="s">
        <v>5</v>
      </c>
      <c r="B7" s="161" t="s">
        <v>0</v>
      </c>
      <c r="C7" s="161" t="s">
        <v>7</v>
      </c>
      <c r="D7" s="153" t="s">
        <v>3</v>
      </c>
      <c r="E7" s="165"/>
      <c r="F7" s="165"/>
      <c r="G7" s="166"/>
      <c r="H7" s="163" t="s">
        <v>8</v>
      </c>
      <c r="I7" s="157" t="s">
        <v>92</v>
      </c>
      <c r="J7" s="82" t="s">
        <v>34</v>
      </c>
      <c r="K7" s="83" t="s">
        <v>35</v>
      </c>
      <c r="L7" s="38" t="s">
        <v>34</v>
      </c>
      <c r="M7" s="38" t="s">
        <v>35</v>
      </c>
    </row>
    <row r="8" spans="1:16" ht="10.5" customHeight="1">
      <c r="A8" s="160"/>
      <c r="B8" s="162"/>
      <c r="C8" s="162"/>
      <c r="D8" s="84" t="s">
        <v>1</v>
      </c>
      <c r="E8" s="84" t="s">
        <v>2</v>
      </c>
      <c r="F8" s="85" t="s">
        <v>109</v>
      </c>
      <c r="G8" s="85" t="s">
        <v>4</v>
      </c>
      <c r="H8" s="164"/>
      <c r="I8" s="158"/>
      <c r="J8" s="86" t="s">
        <v>1</v>
      </c>
      <c r="K8" s="87" t="s">
        <v>1</v>
      </c>
      <c r="L8" s="38"/>
      <c r="M8" s="38"/>
    </row>
    <row r="9" spans="1:16" hidden="1">
      <c r="A9" s="29" t="str">
        <f>地中海!A9</f>
        <v xml:space="preserve">MAERSK HAMBURG马士基汉堡 </v>
      </c>
      <c r="B9" s="29" t="str">
        <f>地中海!B9</f>
        <v>935W</v>
      </c>
      <c r="C9" s="29">
        <f>地中海!C9</f>
        <v>9784312</v>
      </c>
      <c r="D9" s="51">
        <f>地中海!D9</f>
        <v>43708</v>
      </c>
      <c r="E9" s="51">
        <f>地中海!E9</f>
        <v>43709</v>
      </c>
      <c r="F9" s="27" t="str">
        <f>地中海!F9</f>
        <v>8:00 WED</v>
      </c>
      <c r="G9" s="27" t="str">
        <f>地中海!G9</f>
        <v>6:00 THU</v>
      </c>
      <c r="H9" s="25" t="s">
        <v>204</v>
      </c>
      <c r="I9" s="117">
        <v>43716</v>
      </c>
      <c r="J9" s="117">
        <f>I9+24</f>
        <v>43740</v>
      </c>
      <c r="K9" s="45">
        <f>J9+4</f>
        <v>43744</v>
      </c>
      <c r="L9" s="38">
        <f>J9-E9</f>
        <v>31</v>
      </c>
      <c r="M9" s="38">
        <f>K9-E9</f>
        <v>35</v>
      </c>
    </row>
    <row r="10" spans="1:16" s="181" customFormat="1" ht="12">
      <c r="A10" s="217" t="str">
        <f>地中海!A10</f>
        <v>MAERSK HAVANA/马士基哈瓦那</v>
      </c>
      <c r="B10" s="217" t="str">
        <f>地中海!B10</f>
        <v>936W</v>
      </c>
      <c r="C10" s="217">
        <f>地中海!C10</f>
        <v>9784336</v>
      </c>
      <c r="D10" s="191">
        <f>地中海!D10</f>
        <v>43715</v>
      </c>
      <c r="E10" s="191">
        <f>地中海!E10</f>
        <v>43716</v>
      </c>
      <c r="F10" s="218" t="str">
        <f>地中海!F10</f>
        <v>8:00 WED</v>
      </c>
      <c r="G10" s="218" t="str">
        <f>地中海!G10</f>
        <v>6:00 THU</v>
      </c>
      <c r="H10" s="181" t="s">
        <v>205</v>
      </c>
      <c r="I10" s="191">
        <f>I9+7</f>
        <v>43723</v>
      </c>
      <c r="J10" s="191">
        <f t="shared" ref="J10:J12" si="0">I10+24</f>
        <v>43747</v>
      </c>
      <c r="K10" s="185">
        <f t="shared" ref="K10:K12" si="1">J10+4</f>
        <v>43751</v>
      </c>
      <c r="L10" s="183">
        <f t="shared" ref="L10:L12" si="2">J10-E10</f>
        <v>31</v>
      </c>
      <c r="M10" s="183">
        <f t="shared" ref="M10:M12" si="3">K10-E10</f>
        <v>35</v>
      </c>
      <c r="N10" s="182"/>
      <c r="O10" s="182"/>
    </row>
    <row r="11" spans="1:16" s="181" customFormat="1" ht="12">
      <c r="A11" s="217" t="str">
        <f>地中海!A11</f>
        <v>MAERSK HERRERA /马士基何瑞娜</v>
      </c>
      <c r="B11" s="217" t="str">
        <f>地中海!B11</f>
        <v>937W</v>
      </c>
      <c r="C11" s="217">
        <f>地中海!C11</f>
        <v>9784324</v>
      </c>
      <c r="D11" s="191">
        <f>地中海!D11</f>
        <v>43722</v>
      </c>
      <c r="E11" s="191">
        <f>地中海!E11</f>
        <v>43723</v>
      </c>
      <c r="F11" s="218" t="str">
        <f>地中海!F11</f>
        <v>8:00 WED</v>
      </c>
      <c r="G11" s="218" t="str">
        <f>地中海!G11</f>
        <v>6:00 THU</v>
      </c>
      <c r="H11" s="219" t="s">
        <v>206</v>
      </c>
      <c r="I11" s="191">
        <f t="shared" ref="I11:I13" si="4">I10+7</f>
        <v>43730</v>
      </c>
      <c r="J11" s="191">
        <f t="shared" si="0"/>
        <v>43754</v>
      </c>
      <c r="K11" s="185">
        <f t="shared" si="1"/>
        <v>43758</v>
      </c>
      <c r="L11" s="183">
        <f t="shared" si="2"/>
        <v>31</v>
      </c>
      <c r="M11" s="183">
        <f t="shared" si="3"/>
        <v>35</v>
      </c>
      <c r="N11" s="182"/>
      <c r="O11" s="182"/>
    </row>
    <row r="12" spans="1:16" s="181" customFormat="1" ht="12">
      <c r="A12" s="217" t="str">
        <f>地中海!A12</f>
        <v>MSC SONIA /地中海 索尼亚</v>
      </c>
      <c r="B12" s="217" t="str">
        <f>地中海!B12</f>
        <v>QX938W</v>
      </c>
      <c r="C12" s="217">
        <f>地中海!C12</f>
        <v>9404663</v>
      </c>
      <c r="D12" s="191">
        <f>地中海!D12</f>
        <v>43729</v>
      </c>
      <c r="E12" s="191">
        <f>地中海!E12</f>
        <v>43730</v>
      </c>
      <c r="F12" s="218" t="str">
        <f>地中海!F12</f>
        <v>8:00 WED</v>
      </c>
      <c r="G12" s="218" t="str">
        <f>地中海!G12</f>
        <v>6:00 THU</v>
      </c>
      <c r="H12" s="219" t="s">
        <v>207</v>
      </c>
      <c r="I12" s="191">
        <f t="shared" si="4"/>
        <v>43737</v>
      </c>
      <c r="J12" s="191">
        <f t="shared" si="0"/>
        <v>43761</v>
      </c>
      <c r="K12" s="185">
        <f t="shared" si="1"/>
        <v>43765</v>
      </c>
      <c r="L12" s="183">
        <f t="shared" si="2"/>
        <v>31</v>
      </c>
      <c r="M12" s="183">
        <f t="shared" si="3"/>
        <v>35</v>
      </c>
      <c r="N12" s="182"/>
      <c r="O12" s="182"/>
    </row>
    <row r="13" spans="1:16" s="189" customFormat="1" ht="12">
      <c r="A13" s="217" t="str">
        <f>地中海!A13</f>
        <v>MAERSK HUACHO/马士基瓦乔</v>
      </c>
      <c r="B13" s="217" t="str">
        <f>地中海!B13</f>
        <v>939W</v>
      </c>
      <c r="C13" s="217">
        <f>地中海!C13</f>
        <v>9848948</v>
      </c>
      <c r="D13" s="191">
        <f>地中海!D13</f>
        <v>43736</v>
      </c>
      <c r="E13" s="191">
        <f>地中海!E13</f>
        <v>43737</v>
      </c>
      <c r="F13" s="218" t="str">
        <f>地中海!F13</f>
        <v>8:00 WED</v>
      </c>
      <c r="G13" s="218" t="str">
        <f>地中海!G13</f>
        <v>6:00 THU</v>
      </c>
      <c r="H13" s="219" t="s">
        <v>208</v>
      </c>
      <c r="I13" s="191">
        <f t="shared" si="4"/>
        <v>43744</v>
      </c>
      <c r="J13" s="191">
        <f t="shared" ref="J13" si="5">I13+24</f>
        <v>43768</v>
      </c>
      <c r="K13" s="185">
        <f t="shared" ref="K13" si="6">J13+4</f>
        <v>43772</v>
      </c>
      <c r="L13" s="186"/>
      <c r="M13" s="186"/>
      <c r="N13" s="186"/>
      <c r="O13" s="186"/>
    </row>
    <row r="14" spans="1:16" s="181" customFormat="1" ht="15" thickBot="1">
      <c r="A14" s="220" t="s">
        <v>100</v>
      </c>
      <c r="D14" s="182"/>
      <c r="E14" s="182"/>
      <c r="I14" s="182"/>
      <c r="J14" s="187"/>
      <c r="K14" s="182"/>
      <c r="L14" s="182"/>
      <c r="M14" s="182"/>
      <c r="N14" s="182"/>
      <c r="O14" s="182"/>
    </row>
    <row r="15" spans="1:16" s="181" customFormat="1" ht="14.45" customHeight="1">
      <c r="A15" s="221" t="s">
        <v>5</v>
      </c>
      <c r="B15" s="222" t="s">
        <v>0</v>
      </c>
      <c r="C15" s="222" t="s">
        <v>7</v>
      </c>
      <c r="D15" s="153" t="s">
        <v>3</v>
      </c>
      <c r="E15" s="223"/>
      <c r="F15" s="223"/>
      <c r="G15" s="224"/>
      <c r="H15" s="225" t="s">
        <v>8</v>
      </c>
      <c r="I15" s="226" t="s">
        <v>92</v>
      </c>
      <c r="J15" s="227" t="s">
        <v>37</v>
      </c>
      <c r="K15" s="142" t="s">
        <v>38</v>
      </c>
      <c r="L15" s="95" t="s">
        <v>39</v>
      </c>
      <c r="M15" s="183" t="s">
        <v>37</v>
      </c>
      <c r="N15" s="183" t="s">
        <v>38</v>
      </c>
      <c r="O15" s="183" t="s">
        <v>39</v>
      </c>
      <c r="P15" s="228"/>
    </row>
    <row r="16" spans="1:16" s="181" customFormat="1" ht="12.75">
      <c r="A16" s="229"/>
      <c r="B16" s="230"/>
      <c r="C16" s="230"/>
      <c r="D16" s="231" t="s">
        <v>1</v>
      </c>
      <c r="E16" s="231" t="s">
        <v>2</v>
      </c>
      <c r="F16" s="232" t="s">
        <v>109</v>
      </c>
      <c r="G16" s="232" t="s">
        <v>4</v>
      </c>
      <c r="H16" s="233"/>
      <c r="I16" s="234"/>
      <c r="J16" s="235" t="s">
        <v>1</v>
      </c>
      <c r="K16" s="236" t="s">
        <v>1</v>
      </c>
      <c r="L16" s="237" t="s">
        <v>1</v>
      </c>
      <c r="M16" s="183"/>
      <c r="N16" s="183"/>
      <c r="O16" s="183"/>
      <c r="P16" s="228"/>
    </row>
    <row r="17" spans="1:19" s="181" customFormat="1" ht="12">
      <c r="A17" s="178" t="str">
        <f>地中海!A9</f>
        <v xml:space="preserve">MAERSK HAMBURG马士基汉堡 </v>
      </c>
      <c r="B17" s="178" t="str">
        <f>地中海!B9</f>
        <v>935W</v>
      </c>
      <c r="C17" s="178">
        <f>地中海!C9</f>
        <v>9784312</v>
      </c>
      <c r="D17" s="184">
        <f>地中海!D9</f>
        <v>43708</v>
      </c>
      <c r="E17" s="184">
        <f>地中海!E9</f>
        <v>43709</v>
      </c>
      <c r="F17" s="238" t="str">
        <f>地中海!F9</f>
        <v>8:00 WED</v>
      </c>
      <c r="G17" s="238" t="str">
        <f>地中海!G9</f>
        <v>6:00 THU</v>
      </c>
      <c r="H17" s="181" t="s">
        <v>209</v>
      </c>
      <c r="I17" s="184">
        <v>43714</v>
      </c>
      <c r="J17" s="184">
        <f>I17+26</f>
        <v>43740</v>
      </c>
      <c r="K17" s="239">
        <f>J17+4</f>
        <v>43744</v>
      </c>
      <c r="L17" s="240">
        <f>K17+3</f>
        <v>43747</v>
      </c>
      <c r="M17" s="183">
        <f>J17-E17</f>
        <v>31</v>
      </c>
      <c r="N17" s="183">
        <f>K17-E17</f>
        <v>35</v>
      </c>
      <c r="O17" s="183">
        <f>L17-E17</f>
        <v>38</v>
      </c>
      <c r="P17" s="228"/>
    </row>
    <row r="18" spans="1:19" s="181" customFormat="1" ht="12">
      <c r="A18" s="178" t="str">
        <f>地中海!A10</f>
        <v>MAERSK HAVANA/马士基哈瓦那</v>
      </c>
      <c r="B18" s="178" t="str">
        <f>地中海!B10</f>
        <v>936W</v>
      </c>
      <c r="C18" s="178">
        <f>地中海!C10</f>
        <v>9784336</v>
      </c>
      <c r="D18" s="184">
        <f>地中海!D10</f>
        <v>43715</v>
      </c>
      <c r="E18" s="184">
        <f>地中海!E10</f>
        <v>43716</v>
      </c>
      <c r="F18" s="238" t="str">
        <f>地中海!F10</f>
        <v>8:00 WED</v>
      </c>
      <c r="G18" s="238" t="str">
        <f>地中海!G10</f>
        <v>6:00 THU</v>
      </c>
      <c r="H18" s="219" t="s">
        <v>210</v>
      </c>
      <c r="I18" s="191">
        <f t="shared" ref="I18" si="7">I17+7</f>
        <v>43721</v>
      </c>
      <c r="J18" s="184">
        <f t="shared" ref="J18:J21" si="8">I18+26</f>
        <v>43747</v>
      </c>
      <c r="K18" s="239">
        <f t="shared" ref="K18:K20" si="9">J18+4</f>
        <v>43751</v>
      </c>
      <c r="L18" s="240">
        <f t="shared" ref="L18:L20" si="10">K18+3</f>
        <v>43754</v>
      </c>
      <c r="M18" s="183">
        <f t="shared" ref="M18:M20" si="11">J18-E18</f>
        <v>31</v>
      </c>
      <c r="N18" s="183">
        <f t="shared" ref="N18:N20" si="12">K18-E18</f>
        <v>35</v>
      </c>
      <c r="O18" s="183">
        <f t="shared" ref="O18:O20" si="13">L18-E18</f>
        <v>38</v>
      </c>
      <c r="P18" s="228"/>
    </row>
    <row r="19" spans="1:19" s="181" customFormat="1" ht="12">
      <c r="A19" s="178" t="str">
        <f>地中海!A11</f>
        <v>MAERSK HERRERA /马士基何瑞娜</v>
      </c>
      <c r="B19" s="178" t="str">
        <f>地中海!B11</f>
        <v>937W</v>
      </c>
      <c r="C19" s="178">
        <f>地中海!C11</f>
        <v>9784324</v>
      </c>
      <c r="D19" s="184">
        <f>地中海!D11</f>
        <v>43722</v>
      </c>
      <c r="E19" s="184">
        <f>地中海!E11</f>
        <v>43723</v>
      </c>
      <c r="F19" s="238" t="str">
        <f>地中海!F11</f>
        <v>8:00 WED</v>
      </c>
      <c r="G19" s="238" t="str">
        <f>地中海!G11</f>
        <v>6:00 THU</v>
      </c>
      <c r="H19" s="219" t="s">
        <v>211</v>
      </c>
      <c r="I19" s="191">
        <f t="shared" ref="I19" si="14">I18+7</f>
        <v>43728</v>
      </c>
      <c r="J19" s="184">
        <f t="shared" si="8"/>
        <v>43754</v>
      </c>
      <c r="K19" s="239">
        <f t="shared" si="9"/>
        <v>43758</v>
      </c>
      <c r="L19" s="240">
        <f t="shared" si="10"/>
        <v>43761</v>
      </c>
      <c r="M19" s="183">
        <f t="shared" si="11"/>
        <v>31</v>
      </c>
      <c r="N19" s="183">
        <f t="shared" si="12"/>
        <v>35</v>
      </c>
      <c r="O19" s="183">
        <f t="shared" si="13"/>
        <v>38</v>
      </c>
      <c r="P19" s="228"/>
    </row>
    <row r="20" spans="1:19" s="181" customFormat="1" ht="12">
      <c r="A20" s="178" t="str">
        <f>地中海!A12</f>
        <v>MSC SONIA /地中海 索尼亚</v>
      </c>
      <c r="B20" s="178" t="str">
        <f>地中海!B12</f>
        <v>QX938W</v>
      </c>
      <c r="C20" s="178">
        <f>地中海!C12</f>
        <v>9404663</v>
      </c>
      <c r="D20" s="184">
        <f>地中海!D12</f>
        <v>43729</v>
      </c>
      <c r="E20" s="184">
        <f>地中海!E12</f>
        <v>43730</v>
      </c>
      <c r="F20" s="238" t="str">
        <f>地中海!F12</f>
        <v>8:00 WED</v>
      </c>
      <c r="G20" s="238" t="str">
        <f>地中海!G12</f>
        <v>6:00 THU</v>
      </c>
      <c r="H20" s="219" t="s">
        <v>212</v>
      </c>
      <c r="I20" s="191">
        <f t="shared" ref="I20:I21" si="15">I19+7</f>
        <v>43735</v>
      </c>
      <c r="J20" s="184">
        <f t="shared" si="8"/>
        <v>43761</v>
      </c>
      <c r="K20" s="239">
        <f t="shared" si="9"/>
        <v>43765</v>
      </c>
      <c r="L20" s="240">
        <f t="shared" si="10"/>
        <v>43768</v>
      </c>
      <c r="M20" s="183">
        <f t="shared" si="11"/>
        <v>31</v>
      </c>
      <c r="N20" s="183">
        <f t="shared" si="12"/>
        <v>35</v>
      </c>
      <c r="O20" s="183">
        <f t="shared" si="13"/>
        <v>38</v>
      </c>
      <c r="P20" s="228"/>
    </row>
    <row r="21" spans="1:19" s="189" customFormat="1" ht="12">
      <c r="A21" s="178" t="str">
        <f>地中海!A13</f>
        <v>MAERSK HUACHO/马士基瓦乔</v>
      </c>
      <c r="B21" s="178" t="str">
        <f>地中海!B13</f>
        <v>939W</v>
      </c>
      <c r="C21" s="178">
        <f>地中海!C13</f>
        <v>9848948</v>
      </c>
      <c r="D21" s="184">
        <f>地中海!D13</f>
        <v>43736</v>
      </c>
      <c r="E21" s="184">
        <f>地中海!E13</f>
        <v>43737</v>
      </c>
      <c r="F21" s="238" t="str">
        <f>地中海!F13</f>
        <v>8:00 WED</v>
      </c>
      <c r="G21" s="238" t="str">
        <f>地中海!G13</f>
        <v>6:00 THU</v>
      </c>
      <c r="H21" s="219" t="s">
        <v>213</v>
      </c>
      <c r="I21" s="191">
        <f t="shared" si="15"/>
        <v>43742</v>
      </c>
      <c r="J21" s="184">
        <f t="shared" si="8"/>
        <v>43768</v>
      </c>
      <c r="K21" s="239">
        <f t="shared" ref="K21" si="16">J21+4</f>
        <v>43772</v>
      </c>
      <c r="L21" s="240">
        <f t="shared" ref="L21" si="17">K21+3</f>
        <v>43775</v>
      </c>
      <c r="M21" s="241"/>
      <c r="N21" s="241"/>
      <c r="O21" s="186"/>
    </row>
    <row r="22" spans="1:19" s="181" customFormat="1" ht="15" thickBot="1">
      <c r="A22" s="242" t="s">
        <v>101</v>
      </c>
      <c r="B22" s="189"/>
      <c r="C22" s="189"/>
      <c r="D22" s="186"/>
      <c r="E22" s="186"/>
      <c r="F22" s="190"/>
      <c r="G22" s="189"/>
      <c r="H22" s="243"/>
      <c r="I22" s="241"/>
      <c r="J22" s="241"/>
      <c r="K22" s="241"/>
      <c r="L22" s="241"/>
      <c r="M22" s="244"/>
      <c r="N22" s="244"/>
      <c r="O22" s="182"/>
    </row>
    <row r="23" spans="1:19" s="181" customFormat="1" ht="14.45" customHeight="1">
      <c r="A23" s="221" t="s">
        <v>5</v>
      </c>
      <c r="B23" s="222" t="s">
        <v>0</v>
      </c>
      <c r="C23" s="222" t="s">
        <v>7</v>
      </c>
      <c r="D23" s="153" t="s">
        <v>3</v>
      </c>
      <c r="E23" s="223"/>
      <c r="F23" s="223"/>
      <c r="G23" s="224"/>
      <c r="H23" s="225" t="s">
        <v>8</v>
      </c>
      <c r="I23" s="226" t="s">
        <v>92</v>
      </c>
      <c r="J23" s="245" t="s">
        <v>299</v>
      </c>
      <c r="K23" s="227" t="s">
        <v>40</v>
      </c>
      <c r="L23" s="227" t="s">
        <v>36</v>
      </c>
      <c r="M23" s="245" t="s">
        <v>41</v>
      </c>
      <c r="N23" s="95" t="s">
        <v>126</v>
      </c>
      <c r="O23" s="183" t="s">
        <v>124</v>
      </c>
      <c r="P23" s="228" t="s">
        <v>40</v>
      </c>
      <c r="Q23" s="228" t="s">
        <v>36</v>
      </c>
      <c r="R23" s="228" t="s">
        <v>41</v>
      </c>
      <c r="S23" s="228" t="s">
        <v>42</v>
      </c>
    </row>
    <row r="24" spans="1:19" s="181" customFormat="1" ht="12.75">
      <c r="A24" s="229"/>
      <c r="B24" s="230"/>
      <c r="C24" s="230"/>
      <c r="D24" s="231" t="s">
        <v>1</v>
      </c>
      <c r="E24" s="231" t="s">
        <v>2</v>
      </c>
      <c r="F24" s="232" t="s">
        <v>109</v>
      </c>
      <c r="G24" s="232" t="s">
        <v>4</v>
      </c>
      <c r="H24" s="233"/>
      <c r="I24" s="234"/>
      <c r="J24" s="231" t="s">
        <v>1</v>
      </c>
      <c r="K24" s="235" t="s">
        <v>1</v>
      </c>
      <c r="L24" s="235" t="s">
        <v>1</v>
      </c>
      <c r="M24" s="231" t="s">
        <v>1</v>
      </c>
      <c r="N24" s="237" t="s">
        <v>1</v>
      </c>
      <c r="O24" s="183"/>
      <c r="P24" s="228"/>
      <c r="Q24" s="228"/>
      <c r="R24" s="228"/>
      <c r="S24" s="228"/>
    </row>
    <row r="25" spans="1:19" s="181" customFormat="1" ht="12">
      <c r="A25" s="217" t="str">
        <f>欧洲!A9</f>
        <v>MAYVIEW MAERSK/美景马士基</v>
      </c>
      <c r="B25" s="217" t="str">
        <f>欧洲!B9</f>
        <v>936W</v>
      </c>
      <c r="C25" s="217">
        <f>欧洲!C9</f>
        <v>9619995</v>
      </c>
      <c r="D25" s="191">
        <f>欧洲!D9</f>
        <v>43708</v>
      </c>
      <c r="E25" s="191">
        <f>欧洲!E9</f>
        <v>43710</v>
      </c>
      <c r="F25" s="191" t="str">
        <f>欧洲!F9</f>
        <v>8:00 THU</v>
      </c>
      <c r="G25" s="191" t="str">
        <f>欧洲!G9</f>
        <v>6:00 FRI</v>
      </c>
      <c r="H25" s="246" t="s">
        <v>214</v>
      </c>
      <c r="I25" s="191">
        <v>43721</v>
      </c>
      <c r="J25" s="191">
        <f>I25+20</f>
        <v>43741</v>
      </c>
      <c r="K25" s="191">
        <f>J25+4</f>
        <v>43745</v>
      </c>
      <c r="L25" s="191">
        <f>K25+4</f>
        <v>43749</v>
      </c>
      <c r="M25" s="191">
        <f>L25+3</f>
        <v>43752</v>
      </c>
      <c r="N25" s="185">
        <f>M25+2</f>
        <v>43754</v>
      </c>
      <c r="O25" s="183">
        <f>J25-E25</f>
        <v>31</v>
      </c>
      <c r="P25" s="228">
        <f>K25-E25</f>
        <v>35</v>
      </c>
      <c r="Q25" s="228">
        <f>L25-E25</f>
        <v>39</v>
      </c>
      <c r="R25" s="228">
        <f>M25-E25</f>
        <v>42</v>
      </c>
      <c r="S25" s="228">
        <f>N25-E25</f>
        <v>44</v>
      </c>
    </row>
    <row r="26" spans="1:19" s="181" customFormat="1" ht="12">
      <c r="A26" s="217" t="str">
        <f>欧洲!A10</f>
        <v>MSC MIRJA /地中海米茄</v>
      </c>
      <c r="B26" s="217" t="str">
        <f>欧洲!B10</f>
        <v>937W</v>
      </c>
      <c r="C26" s="217">
        <f>欧洲!C10</f>
        <v>9762338</v>
      </c>
      <c r="D26" s="191">
        <f>欧洲!D10</f>
        <v>43715</v>
      </c>
      <c r="E26" s="191">
        <f>欧洲!E10</f>
        <v>43717</v>
      </c>
      <c r="F26" s="191" t="str">
        <f>欧洲!F10</f>
        <v>8:00 THU</v>
      </c>
      <c r="G26" s="191" t="str">
        <f>欧洲!G10</f>
        <v>6:00 FRI</v>
      </c>
      <c r="H26" s="218" t="s">
        <v>215</v>
      </c>
      <c r="I26" s="191">
        <f>I25+7</f>
        <v>43728</v>
      </c>
      <c r="J26" s="191">
        <f t="shared" ref="J26:J28" si="18">I26+20</f>
        <v>43748</v>
      </c>
      <c r="K26" s="191">
        <f t="shared" ref="K26:K28" si="19">J26+4</f>
        <v>43752</v>
      </c>
      <c r="L26" s="191">
        <f t="shared" ref="L26:L28" si="20">K26+4</f>
        <v>43756</v>
      </c>
      <c r="M26" s="191">
        <f t="shared" ref="M26:M28" si="21">L26+3</f>
        <v>43759</v>
      </c>
      <c r="N26" s="185">
        <f t="shared" ref="N26:N28" si="22">M26+2</f>
        <v>43761</v>
      </c>
      <c r="O26" s="183">
        <f t="shared" ref="O26:O28" si="23">J26-E26</f>
        <v>31</v>
      </c>
      <c r="P26" s="228">
        <f t="shared" ref="P26:P28" si="24">K26-E26</f>
        <v>35</v>
      </c>
      <c r="Q26" s="228">
        <f t="shared" ref="Q26:Q28" si="25">L26-E26</f>
        <v>39</v>
      </c>
      <c r="R26" s="228">
        <f t="shared" ref="R26:R28" si="26">M26-E26</f>
        <v>42</v>
      </c>
      <c r="S26" s="228">
        <f t="shared" ref="S26:S28" si="27">N26-E26</f>
        <v>44</v>
      </c>
    </row>
    <row r="27" spans="1:19" s="181" customFormat="1" ht="12">
      <c r="A27" s="217" t="str">
        <f>欧洲!A11</f>
        <v>MATZ MAERSK/美慈马士基</v>
      </c>
      <c r="B27" s="217" t="str">
        <f>欧洲!B11</f>
        <v>938W</v>
      </c>
      <c r="C27" s="217">
        <f>欧洲!C11</f>
        <v>9619983</v>
      </c>
      <c r="D27" s="191">
        <f>欧洲!D11</f>
        <v>43722</v>
      </c>
      <c r="E27" s="191">
        <f>欧洲!E11</f>
        <v>43724</v>
      </c>
      <c r="F27" s="191" t="str">
        <f>欧洲!F11</f>
        <v>8:00 THU</v>
      </c>
      <c r="G27" s="191" t="str">
        <f>欧洲!G11</f>
        <v>6:00 FRI</v>
      </c>
      <c r="H27" s="247" t="s">
        <v>216</v>
      </c>
      <c r="I27" s="191">
        <f t="shared" ref="I27:I29" si="28">I26+7</f>
        <v>43735</v>
      </c>
      <c r="J27" s="191">
        <f t="shared" si="18"/>
        <v>43755</v>
      </c>
      <c r="K27" s="191">
        <f t="shared" si="19"/>
        <v>43759</v>
      </c>
      <c r="L27" s="191">
        <f t="shared" si="20"/>
        <v>43763</v>
      </c>
      <c r="M27" s="191">
        <f t="shared" si="21"/>
        <v>43766</v>
      </c>
      <c r="N27" s="185">
        <f t="shared" si="22"/>
        <v>43768</v>
      </c>
      <c r="O27" s="183">
        <f t="shared" si="23"/>
        <v>31</v>
      </c>
      <c r="P27" s="228">
        <f t="shared" si="24"/>
        <v>35</v>
      </c>
      <c r="Q27" s="228">
        <f t="shared" si="25"/>
        <v>39</v>
      </c>
      <c r="R27" s="228">
        <f t="shared" si="26"/>
        <v>42</v>
      </c>
      <c r="S27" s="228">
        <f t="shared" si="27"/>
        <v>44</v>
      </c>
    </row>
    <row r="28" spans="1:19" s="181" customFormat="1" ht="12">
      <c r="A28" s="217" t="str">
        <f>欧洲!A12</f>
        <v>MANILA MAERSK/马尼拉马士基</v>
      </c>
      <c r="B28" s="217" t="str">
        <f>欧洲!B12</f>
        <v>939W</v>
      </c>
      <c r="C28" s="217">
        <f>欧洲!C12</f>
        <v>9780469</v>
      </c>
      <c r="D28" s="191">
        <f>欧洲!D12</f>
        <v>43729</v>
      </c>
      <c r="E28" s="191">
        <f>欧洲!E12</f>
        <v>43731</v>
      </c>
      <c r="F28" s="191" t="str">
        <f>欧洲!F12</f>
        <v>8:00 THU</v>
      </c>
      <c r="G28" s="191" t="str">
        <f>欧洲!G12</f>
        <v>6:00 FRI</v>
      </c>
      <c r="H28" s="188" t="s">
        <v>217</v>
      </c>
      <c r="I28" s="191">
        <f t="shared" si="28"/>
        <v>43742</v>
      </c>
      <c r="J28" s="191">
        <f t="shared" si="18"/>
        <v>43762</v>
      </c>
      <c r="K28" s="191">
        <f t="shared" si="19"/>
        <v>43766</v>
      </c>
      <c r="L28" s="191">
        <f t="shared" si="20"/>
        <v>43770</v>
      </c>
      <c r="M28" s="191">
        <f t="shared" si="21"/>
        <v>43773</v>
      </c>
      <c r="N28" s="185">
        <f t="shared" si="22"/>
        <v>43775</v>
      </c>
      <c r="O28" s="183">
        <f t="shared" si="23"/>
        <v>31</v>
      </c>
      <c r="P28" s="228">
        <f t="shared" si="24"/>
        <v>35</v>
      </c>
      <c r="Q28" s="228">
        <f t="shared" si="25"/>
        <v>39</v>
      </c>
      <c r="R28" s="228">
        <f t="shared" si="26"/>
        <v>42</v>
      </c>
      <c r="S28" s="228">
        <f t="shared" si="27"/>
        <v>44</v>
      </c>
    </row>
    <row r="29" spans="1:19" s="189" customFormat="1" ht="12">
      <c r="A29" s="217" t="str">
        <f>欧洲!A13</f>
        <v>MARCHEN MAERSK /美诚马士基</v>
      </c>
      <c r="B29" s="217" t="str">
        <f>欧洲!B13</f>
        <v>940W</v>
      </c>
      <c r="C29" s="217">
        <f>欧洲!C13</f>
        <v>9632143</v>
      </c>
      <c r="D29" s="191">
        <f>欧洲!D13</f>
        <v>43736</v>
      </c>
      <c r="E29" s="191">
        <f>欧洲!E13</f>
        <v>43738</v>
      </c>
      <c r="F29" s="191" t="str">
        <f>欧洲!F13</f>
        <v>8:00 THU</v>
      </c>
      <c r="G29" s="191" t="str">
        <f>欧洲!G13</f>
        <v>6:00 FRI</v>
      </c>
      <c r="H29" s="188" t="s">
        <v>218</v>
      </c>
      <c r="I29" s="191">
        <f t="shared" si="28"/>
        <v>43749</v>
      </c>
      <c r="J29" s="191">
        <f t="shared" ref="J29" si="29">I29+20</f>
        <v>43769</v>
      </c>
      <c r="K29" s="191">
        <f t="shared" ref="K29" si="30">J29+4</f>
        <v>43773</v>
      </c>
      <c r="L29" s="191">
        <f t="shared" ref="L29" si="31">K29+4</f>
        <v>43777</v>
      </c>
      <c r="M29" s="191">
        <f t="shared" ref="M29" si="32">L29+3</f>
        <v>43780</v>
      </c>
      <c r="N29" s="185">
        <f t="shared" ref="N29" si="33">M29+2</f>
        <v>43782</v>
      </c>
      <c r="O29" s="248"/>
      <c r="P29" s="249"/>
      <c r="Q29" s="249"/>
      <c r="R29" s="249"/>
      <c r="S29" s="249"/>
    </row>
    <row r="30" spans="1:19" s="181" customFormat="1" ht="15" thickBot="1">
      <c r="A30" s="250" t="s">
        <v>22</v>
      </c>
      <c r="B30" s="251"/>
      <c r="C30" s="251"/>
      <c r="D30" s="252"/>
      <c r="E30" s="252"/>
      <c r="F30" s="253"/>
      <c r="G30" s="251"/>
      <c r="H30" s="254"/>
      <c r="I30" s="251"/>
      <c r="J30" s="251"/>
      <c r="K30" s="251"/>
      <c r="L30" s="244"/>
      <c r="M30" s="244"/>
      <c r="N30" s="244"/>
      <c r="O30" s="182"/>
    </row>
    <row r="31" spans="1:19" s="181" customFormat="1" ht="12.75">
      <c r="A31" s="255" t="s">
        <v>5</v>
      </c>
      <c r="B31" s="256" t="s">
        <v>0</v>
      </c>
      <c r="C31" s="256" t="s">
        <v>7</v>
      </c>
      <c r="D31" s="153" t="s">
        <v>3</v>
      </c>
      <c r="E31" s="154"/>
      <c r="F31" s="154"/>
      <c r="G31" s="155"/>
      <c r="H31" s="257" t="s">
        <v>8</v>
      </c>
      <c r="I31" s="258" t="s">
        <v>92</v>
      </c>
      <c r="J31" s="142" t="s">
        <v>56</v>
      </c>
      <c r="K31" s="95" t="s">
        <v>55</v>
      </c>
      <c r="L31" s="244"/>
      <c r="M31" s="183" t="s">
        <v>55</v>
      </c>
      <c r="N31" s="244"/>
      <c r="O31" s="182"/>
    </row>
    <row r="32" spans="1:19" s="181" customFormat="1" ht="12.75">
      <c r="A32" s="259"/>
      <c r="B32" s="260"/>
      <c r="C32" s="260"/>
      <c r="D32" s="231" t="s">
        <v>1</v>
      </c>
      <c r="E32" s="231" t="s">
        <v>2</v>
      </c>
      <c r="F32" s="232" t="s">
        <v>109</v>
      </c>
      <c r="G32" s="232" t="s">
        <v>4</v>
      </c>
      <c r="H32" s="261"/>
      <c r="I32" s="262"/>
      <c r="J32" s="236" t="s">
        <v>1</v>
      </c>
      <c r="K32" s="237" t="s">
        <v>1</v>
      </c>
      <c r="L32" s="244"/>
      <c r="M32" s="244"/>
      <c r="N32" s="244"/>
      <c r="O32" s="182"/>
    </row>
    <row r="33" spans="1:15" s="181" customFormat="1" ht="12">
      <c r="A33" s="217" t="str">
        <f>欧洲!A9</f>
        <v>MAYVIEW MAERSK/美景马士基</v>
      </c>
      <c r="B33" s="217" t="str">
        <f>欧洲!B9</f>
        <v>936W</v>
      </c>
      <c r="C33" s="217">
        <f>欧洲!C9</f>
        <v>9619995</v>
      </c>
      <c r="D33" s="191">
        <f>欧洲!D9</f>
        <v>43708</v>
      </c>
      <c r="E33" s="191">
        <f>欧洲!E9</f>
        <v>43710</v>
      </c>
      <c r="F33" s="191" t="str">
        <f>欧洲!F9</f>
        <v>8:00 THU</v>
      </c>
      <c r="G33" s="191" t="str">
        <f>欧洲!G9</f>
        <v>6:00 FRI</v>
      </c>
      <c r="H33" s="218" t="s">
        <v>219</v>
      </c>
      <c r="I33" s="191">
        <v>43722</v>
      </c>
      <c r="J33" s="263">
        <f>I33+29</f>
        <v>43751</v>
      </c>
      <c r="K33" s="185">
        <f>J33+2</f>
        <v>43753</v>
      </c>
      <c r="L33" s="183">
        <f>J33-E33</f>
        <v>41</v>
      </c>
      <c r="M33" s="183">
        <f>K33-E33</f>
        <v>43</v>
      </c>
      <c r="N33" s="183"/>
      <c r="O33" s="182"/>
    </row>
    <row r="34" spans="1:15" s="181" customFormat="1" ht="12">
      <c r="A34" s="217" t="str">
        <f>欧洲!A10</f>
        <v>MSC MIRJA /地中海米茄</v>
      </c>
      <c r="B34" s="217" t="str">
        <f>欧洲!B10</f>
        <v>937W</v>
      </c>
      <c r="C34" s="217">
        <f>欧洲!C10</f>
        <v>9762338</v>
      </c>
      <c r="D34" s="191">
        <f>欧洲!D10</f>
        <v>43715</v>
      </c>
      <c r="E34" s="191">
        <f>欧洲!E10</f>
        <v>43717</v>
      </c>
      <c r="F34" s="191" t="str">
        <f>欧洲!F10</f>
        <v>8:00 THU</v>
      </c>
      <c r="G34" s="191" t="str">
        <f>欧洲!G10</f>
        <v>6:00 FRI</v>
      </c>
      <c r="H34" s="247" t="s">
        <v>220</v>
      </c>
      <c r="I34" s="179">
        <f>I33+7</f>
        <v>43729</v>
      </c>
      <c r="J34" s="263">
        <f t="shared" ref="J34:J36" si="34">I34+29</f>
        <v>43758</v>
      </c>
      <c r="K34" s="185">
        <f t="shared" ref="K34:K36" si="35">J34+2</f>
        <v>43760</v>
      </c>
      <c r="L34" s="183">
        <f>J34-E34</f>
        <v>41</v>
      </c>
      <c r="M34" s="183">
        <f>K34-E34</f>
        <v>43</v>
      </c>
      <c r="N34" s="183"/>
      <c r="O34" s="182"/>
    </row>
    <row r="35" spans="1:15" s="181" customFormat="1" ht="12">
      <c r="A35" s="217" t="str">
        <f>欧洲!A11</f>
        <v>MATZ MAERSK/美慈马士基</v>
      </c>
      <c r="B35" s="217" t="str">
        <f>欧洲!B11</f>
        <v>938W</v>
      </c>
      <c r="C35" s="217">
        <f>欧洲!C11</f>
        <v>9619983</v>
      </c>
      <c r="D35" s="191">
        <f>欧洲!D11</f>
        <v>43722</v>
      </c>
      <c r="E35" s="191">
        <f>欧洲!E11</f>
        <v>43724</v>
      </c>
      <c r="F35" s="191" t="str">
        <f>欧洲!F11</f>
        <v>8:00 THU</v>
      </c>
      <c r="G35" s="191" t="str">
        <f>欧洲!G11</f>
        <v>6:00 FRI</v>
      </c>
      <c r="H35" s="218" t="s">
        <v>221</v>
      </c>
      <c r="I35" s="191">
        <f t="shared" ref="I35:I37" si="36">I34+7</f>
        <v>43736</v>
      </c>
      <c r="J35" s="263">
        <f t="shared" si="34"/>
        <v>43765</v>
      </c>
      <c r="K35" s="185">
        <f t="shared" si="35"/>
        <v>43767</v>
      </c>
      <c r="L35" s="183">
        <f>J35-E35</f>
        <v>41</v>
      </c>
      <c r="M35" s="183">
        <f>K35-E35</f>
        <v>43</v>
      </c>
      <c r="N35" s="183"/>
      <c r="O35" s="182"/>
    </row>
    <row r="36" spans="1:15" s="189" customFormat="1" ht="12">
      <c r="A36" s="217" t="str">
        <f>欧洲!A12</f>
        <v>MANILA MAERSK/马尼拉马士基</v>
      </c>
      <c r="B36" s="217" t="str">
        <f>欧洲!B12</f>
        <v>939W</v>
      </c>
      <c r="C36" s="217">
        <f>欧洲!C12</f>
        <v>9780469</v>
      </c>
      <c r="D36" s="191">
        <f>欧洲!D12</f>
        <v>43729</v>
      </c>
      <c r="E36" s="191">
        <f>欧洲!E12</f>
        <v>43731</v>
      </c>
      <c r="F36" s="191" t="str">
        <f>欧洲!F12</f>
        <v>8:00 THU</v>
      </c>
      <c r="G36" s="191" t="str">
        <f>欧洲!G12</f>
        <v>6:00 FRI</v>
      </c>
      <c r="H36" s="218" t="s">
        <v>222</v>
      </c>
      <c r="I36" s="191">
        <f t="shared" si="36"/>
        <v>43743</v>
      </c>
      <c r="J36" s="263">
        <f t="shared" si="34"/>
        <v>43772</v>
      </c>
      <c r="K36" s="185">
        <f t="shared" si="35"/>
        <v>43774</v>
      </c>
      <c r="L36" s="183">
        <f>J36-E36</f>
        <v>41</v>
      </c>
      <c r="M36" s="183">
        <f>K36-E36</f>
        <v>43</v>
      </c>
      <c r="N36" s="264"/>
      <c r="O36" s="186"/>
    </row>
    <row r="37" spans="1:15" s="181" customFormat="1" ht="15" customHeight="1">
      <c r="A37" s="217" t="str">
        <f>欧洲!A13</f>
        <v>MARCHEN MAERSK /美诚马士基</v>
      </c>
      <c r="B37" s="217" t="str">
        <f>欧洲!B13</f>
        <v>940W</v>
      </c>
      <c r="C37" s="217">
        <f>欧洲!C13</f>
        <v>9632143</v>
      </c>
      <c r="D37" s="191">
        <f>欧洲!D13</f>
        <v>43736</v>
      </c>
      <c r="E37" s="191">
        <f>欧洲!E13</f>
        <v>43738</v>
      </c>
      <c r="F37" s="191" t="str">
        <f>欧洲!F13</f>
        <v>8:00 THU</v>
      </c>
      <c r="G37" s="191" t="str">
        <f>欧洲!G13</f>
        <v>6:00 FRI</v>
      </c>
      <c r="H37" s="218" t="s">
        <v>223</v>
      </c>
      <c r="I37" s="191">
        <f t="shared" si="36"/>
        <v>43750</v>
      </c>
      <c r="J37" s="263">
        <f t="shared" ref="J37" si="37">I37+29</f>
        <v>43779</v>
      </c>
      <c r="K37" s="185">
        <f t="shared" ref="K37" si="38">J37+2</f>
        <v>43781</v>
      </c>
      <c r="L37" s="183"/>
      <c r="M37" s="183"/>
      <c r="N37" s="183"/>
      <c r="O37" s="182"/>
    </row>
    <row r="38" spans="1:15" s="181" customFormat="1" ht="15" thickBot="1">
      <c r="A38" s="242" t="s">
        <v>102</v>
      </c>
      <c r="B38" s="189"/>
      <c r="C38" s="189"/>
      <c r="D38" s="186"/>
      <c r="E38" s="186"/>
      <c r="F38" s="190"/>
      <c r="G38" s="189"/>
      <c r="H38" s="243"/>
      <c r="I38" s="241"/>
      <c r="J38" s="241"/>
      <c r="K38" s="241"/>
      <c r="L38" s="244"/>
      <c r="M38" s="244"/>
      <c r="N38" s="244"/>
      <c r="O38" s="182"/>
    </row>
    <row r="39" spans="1:15" s="181" customFormat="1" ht="14.45" customHeight="1">
      <c r="A39" s="221" t="s">
        <v>5</v>
      </c>
      <c r="B39" s="222" t="s">
        <v>0</v>
      </c>
      <c r="C39" s="222" t="s">
        <v>7</v>
      </c>
      <c r="D39" s="153" t="s">
        <v>3</v>
      </c>
      <c r="E39" s="223"/>
      <c r="F39" s="223"/>
      <c r="G39" s="224"/>
      <c r="H39" s="225" t="s">
        <v>8</v>
      </c>
      <c r="I39" s="226" t="s">
        <v>92</v>
      </c>
      <c r="J39" s="227" t="s">
        <v>32</v>
      </c>
      <c r="K39" s="95" t="s">
        <v>33</v>
      </c>
      <c r="L39" s="183" t="s">
        <v>32</v>
      </c>
      <c r="M39" s="183" t="s">
        <v>33</v>
      </c>
      <c r="N39" s="183"/>
      <c r="O39" s="182"/>
    </row>
    <row r="40" spans="1:15" s="181" customFormat="1" ht="12.75">
      <c r="A40" s="229"/>
      <c r="B40" s="230"/>
      <c r="C40" s="230"/>
      <c r="D40" s="231" t="s">
        <v>1</v>
      </c>
      <c r="E40" s="231" t="s">
        <v>2</v>
      </c>
      <c r="F40" s="232" t="s">
        <v>109</v>
      </c>
      <c r="G40" s="232" t="s">
        <v>4</v>
      </c>
      <c r="H40" s="233"/>
      <c r="I40" s="234"/>
      <c r="J40" s="235" t="s">
        <v>1</v>
      </c>
      <c r="K40" s="237" t="s">
        <v>1</v>
      </c>
      <c r="L40" s="183"/>
      <c r="M40" s="183"/>
      <c r="N40" s="183"/>
      <c r="O40" s="182"/>
    </row>
    <row r="41" spans="1:15" s="181" customFormat="1" ht="12">
      <c r="A41" s="178" t="str">
        <f>地中海!A9</f>
        <v xml:space="preserve">MAERSK HAMBURG马士基汉堡 </v>
      </c>
      <c r="B41" s="178" t="str">
        <f>地中海!B9</f>
        <v>935W</v>
      </c>
      <c r="C41" s="178">
        <f>地中海!C9</f>
        <v>9784312</v>
      </c>
      <c r="D41" s="184">
        <f>地中海!D9</f>
        <v>43708</v>
      </c>
      <c r="E41" s="184">
        <f>地中海!E9</f>
        <v>43709</v>
      </c>
      <c r="F41" s="184" t="str">
        <f>地中海!F9</f>
        <v>8:00 WED</v>
      </c>
      <c r="G41" s="184" t="str">
        <f>地中海!G9</f>
        <v>6:00 THU</v>
      </c>
      <c r="H41" s="218" t="s">
        <v>224</v>
      </c>
      <c r="I41" s="191">
        <v>43716</v>
      </c>
      <c r="J41" s="191">
        <f>I41+10</f>
        <v>43726</v>
      </c>
      <c r="K41" s="185">
        <f>J41+5</f>
        <v>43731</v>
      </c>
      <c r="L41" s="183">
        <f>J41-E41</f>
        <v>17</v>
      </c>
      <c r="M41" s="183">
        <f>K41-E41</f>
        <v>22</v>
      </c>
      <c r="N41" s="183"/>
      <c r="O41" s="182"/>
    </row>
    <row r="42" spans="1:15" s="181" customFormat="1" ht="12">
      <c r="A42" s="178" t="str">
        <f>地中海!A10</f>
        <v>MAERSK HAVANA/马士基哈瓦那</v>
      </c>
      <c r="B42" s="178" t="str">
        <f>地中海!B10</f>
        <v>936W</v>
      </c>
      <c r="C42" s="178">
        <f>地中海!C10</f>
        <v>9784336</v>
      </c>
      <c r="D42" s="184">
        <f>地中海!D10</f>
        <v>43715</v>
      </c>
      <c r="E42" s="184">
        <f>地中海!E10</f>
        <v>43716</v>
      </c>
      <c r="F42" s="184" t="str">
        <f>地中海!F10</f>
        <v>8:00 WED</v>
      </c>
      <c r="G42" s="184" t="str">
        <f>地中海!G10</f>
        <v>6:00 THU</v>
      </c>
      <c r="H42" s="218" t="s">
        <v>225</v>
      </c>
      <c r="I42" s="191">
        <f>I41+7</f>
        <v>43723</v>
      </c>
      <c r="J42" s="191">
        <f t="shared" ref="J42:J44" si="39">I42+10</f>
        <v>43733</v>
      </c>
      <c r="K42" s="185">
        <f t="shared" ref="K42:K44" si="40">J42+5</f>
        <v>43738</v>
      </c>
      <c r="L42" s="183">
        <f t="shared" ref="L42:L44" si="41">J42-E42</f>
        <v>17</v>
      </c>
      <c r="M42" s="183">
        <f t="shared" ref="M42:M44" si="42">K42-E42</f>
        <v>22</v>
      </c>
      <c r="N42" s="183"/>
      <c r="O42" s="182"/>
    </row>
    <row r="43" spans="1:15" s="181" customFormat="1" ht="12">
      <c r="A43" s="178" t="str">
        <f>地中海!A11</f>
        <v>MAERSK HERRERA /马士基何瑞娜</v>
      </c>
      <c r="B43" s="178" t="str">
        <f>地中海!B11</f>
        <v>937W</v>
      </c>
      <c r="C43" s="178">
        <f>地中海!C11</f>
        <v>9784324</v>
      </c>
      <c r="D43" s="184">
        <f>地中海!D11</f>
        <v>43722</v>
      </c>
      <c r="E43" s="184">
        <f>地中海!E11</f>
        <v>43723</v>
      </c>
      <c r="F43" s="184" t="str">
        <f>地中海!F11</f>
        <v>8:00 WED</v>
      </c>
      <c r="G43" s="184" t="str">
        <f>地中海!G11</f>
        <v>6:00 THU</v>
      </c>
      <c r="H43" s="218" t="s">
        <v>226</v>
      </c>
      <c r="I43" s="191">
        <f t="shared" ref="I43:I45" si="43">I42+7</f>
        <v>43730</v>
      </c>
      <c r="J43" s="191">
        <f t="shared" si="39"/>
        <v>43740</v>
      </c>
      <c r="K43" s="185">
        <f t="shared" si="40"/>
        <v>43745</v>
      </c>
      <c r="L43" s="183">
        <f t="shared" si="41"/>
        <v>17</v>
      </c>
      <c r="M43" s="183">
        <f t="shared" si="42"/>
        <v>22</v>
      </c>
      <c r="N43" s="183"/>
      <c r="O43" s="182"/>
    </row>
    <row r="44" spans="1:15" s="181" customFormat="1" ht="12">
      <c r="A44" s="178" t="str">
        <f>地中海!A12</f>
        <v>MSC SONIA /地中海 索尼亚</v>
      </c>
      <c r="B44" s="178" t="str">
        <f>地中海!B12</f>
        <v>QX938W</v>
      </c>
      <c r="C44" s="178">
        <f>地中海!C12</f>
        <v>9404663</v>
      </c>
      <c r="D44" s="184">
        <f>地中海!D12</f>
        <v>43729</v>
      </c>
      <c r="E44" s="184">
        <f>地中海!E12</f>
        <v>43730</v>
      </c>
      <c r="F44" s="184" t="str">
        <f>地中海!F12</f>
        <v>8:00 WED</v>
      </c>
      <c r="G44" s="184" t="str">
        <f>地中海!G12</f>
        <v>6:00 THU</v>
      </c>
      <c r="H44" s="218" t="s">
        <v>227</v>
      </c>
      <c r="I44" s="191">
        <f t="shared" si="43"/>
        <v>43737</v>
      </c>
      <c r="J44" s="191">
        <f t="shared" si="39"/>
        <v>43747</v>
      </c>
      <c r="K44" s="185">
        <f t="shared" si="40"/>
        <v>43752</v>
      </c>
      <c r="L44" s="183">
        <f t="shared" si="41"/>
        <v>17</v>
      </c>
      <c r="M44" s="183">
        <f t="shared" si="42"/>
        <v>22</v>
      </c>
      <c r="N44" s="183"/>
      <c r="O44" s="182"/>
    </row>
    <row r="45" spans="1:15" s="189" customFormat="1" ht="12">
      <c r="A45" s="178" t="str">
        <f>地中海!A13</f>
        <v>MAERSK HUACHO/马士基瓦乔</v>
      </c>
      <c r="B45" s="178" t="str">
        <f>地中海!B13</f>
        <v>939W</v>
      </c>
      <c r="C45" s="178">
        <f>地中海!C13</f>
        <v>9848948</v>
      </c>
      <c r="D45" s="184">
        <f>地中海!D13</f>
        <v>43736</v>
      </c>
      <c r="E45" s="184">
        <f>地中海!E13</f>
        <v>43737</v>
      </c>
      <c r="F45" s="184" t="str">
        <f>地中海!F13</f>
        <v>8:00 WED</v>
      </c>
      <c r="G45" s="184" t="str">
        <f>地中海!G13</f>
        <v>6:00 THU</v>
      </c>
      <c r="H45" s="218" t="s">
        <v>228</v>
      </c>
      <c r="I45" s="191">
        <f t="shared" si="43"/>
        <v>43744</v>
      </c>
      <c r="J45" s="191">
        <f t="shared" ref="J45" si="44">I45+10</f>
        <v>43754</v>
      </c>
      <c r="K45" s="185">
        <f t="shared" ref="K45" si="45">J45+5</f>
        <v>43759</v>
      </c>
      <c r="L45" s="183">
        <f t="shared" ref="L45" si="46">J45-E45</f>
        <v>17</v>
      </c>
      <c r="M45" s="241"/>
      <c r="N45" s="241"/>
      <c r="O45" s="186"/>
    </row>
    <row r="46" spans="1:15" s="181" customFormat="1" ht="15" thickBot="1">
      <c r="A46" s="242" t="s">
        <v>16</v>
      </c>
      <c r="B46" s="189"/>
      <c r="C46" s="189"/>
      <c r="D46" s="186"/>
      <c r="E46" s="186"/>
      <c r="F46" s="190"/>
      <c r="G46" s="189"/>
      <c r="H46" s="265"/>
      <c r="I46" s="241"/>
      <c r="J46" s="241"/>
      <c r="K46" s="266"/>
      <c r="L46" s="244"/>
      <c r="M46" s="244"/>
      <c r="N46" s="244"/>
      <c r="O46" s="182"/>
    </row>
    <row r="47" spans="1:15" s="181" customFormat="1" ht="14.45" customHeight="1">
      <c r="A47" s="221" t="s">
        <v>5</v>
      </c>
      <c r="B47" s="222" t="s">
        <v>0</v>
      </c>
      <c r="C47" s="222" t="s">
        <v>7</v>
      </c>
      <c r="D47" s="153" t="s">
        <v>3</v>
      </c>
      <c r="E47" s="223"/>
      <c r="F47" s="223"/>
      <c r="G47" s="224"/>
      <c r="H47" s="225" t="s">
        <v>8</v>
      </c>
      <c r="I47" s="226" t="s">
        <v>92</v>
      </c>
      <c r="J47" s="245" t="s">
        <v>117</v>
      </c>
      <c r="K47" s="267" t="s">
        <v>127</v>
      </c>
      <c r="L47" s="268" t="s">
        <v>80</v>
      </c>
      <c r="M47" s="183" t="s">
        <v>117</v>
      </c>
      <c r="N47" s="183" t="s">
        <v>121</v>
      </c>
      <c r="O47" s="183" t="s">
        <v>80</v>
      </c>
    </row>
    <row r="48" spans="1:15" s="181" customFormat="1" ht="12.75">
      <c r="A48" s="229"/>
      <c r="B48" s="230"/>
      <c r="C48" s="230"/>
      <c r="D48" s="231" t="s">
        <v>1</v>
      </c>
      <c r="E48" s="231" t="s">
        <v>2</v>
      </c>
      <c r="F48" s="232" t="s">
        <v>109</v>
      </c>
      <c r="G48" s="232" t="s">
        <v>4</v>
      </c>
      <c r="H48" s="233"/>
      <c r="I48" s="234"/>
      <c r="J48" s="231" t="s">
        <v>1</v>
      </c>
      <c r="K48" s="269" t="s">
        <v>1</v>
      </c>
      <c r="L48" s="270" t="s">
        <v>1</v>
      </c>
      <c r="M48" s="183"/>
      <c r="N48" s="183"/>
      <c r="O48" s="183"/>
    </row>
    <row r="49" spans="1:15" s="181" customFormat="1" ht="12">
      <c r="A49" s="217" t="str">
        <f>地中海!A9</f>
        <v xml:space="preserve">MAERSK HAMBURG马士基汉堡 </v>
      </c>
      <c r="B49" s="217" t="str">
        <f>地中海!B9</f>
        <v>935W</v>
      </c>
      <c r="C49" s="217">
        <f>地中海!C9</f>
        <v>9784312</v>
      </c>
      <c r="D49" s="191">
        <f>地中海!D9</f>
        <v>43708</v>
      </c>
      <c r="E49" s="191">
        <f>地中海!E9</f>
        <v>43709</v>
      </c>
      <c r="F49" s="191" t="str">
        <f>地中海!F9</f>
        <v>8:00 WED</v>
      </c>
      <c r="G49" s="191" t="str">
        <f>地中海!G9</f>
        <v>6:00 THU</v>
      </c>
      <c r="H49" s="180" t="s">
        <v>229</v>
      </c>
      <c r="I49" s="191">
        <v>43713</v>
      </c>
      <c r="J49" s="191">
        <f>I49+12</f>
        <v>43725</v>
      </c>
      <c r="K49" s="263">
        <f>J49+8</f>
        <v>43733</v>
      </c>
      <c r="L49" s="185">
        <f>K49+4</f>
        <v>43737</v>
      </c>
      <c r="M49" s="183">
        <f>J49-E49</f>
        <v>16</v>
      </c>
      <c r="N49" s="183">
        <f>K49-E49</f>
        <v>24</v>
      </c>
      <c r="O49" s="183">
        <f>L49-E49</f>
        <v>28</v>
      </c>
    </row>
    <row r="50" spans="1:15" s="181" customFormat="1" ht="12">
      <c r="A50" s="217" t="str">
        <f>地中海!A10</f>
        <v>MAERSK HAVANA/马士基哈瓦那</v>
      </c>
      <c r="B50" s="217" t="str">
        <f>地中海!B10</f>
        <v>936W</v>
      </c>
      <c r="C50" s="217">
        <f>地中海!C10</f>
        <v>9784336</v>
      </c>
      <c r="D50" s="191">
        <f>地中海!D10</f>
        <v>43715</v>
      </c>
      <c r="E50" s="191">
        <f>地中海!E10</f>
        <v>43716</v>
      </c>
      <c r="F50" s="191" t="str">
        <f>地中海!F10</f>
        <v>8:00 WED</v>
      </c>
      <c r="G50" s="191" t="str">
        <f>地中海!G10</f>
        <v>6:00 THU</v>
      </c>
      <c r="H50" s="180" t="s">
        <v>230</v>
      </c>
      <c r="I50" s="191">
        <f>I49+7</f>
        <v>43720</v>
      </c>
      <c r="J50" s="191">
        <f t="shared" ref="J50:J52" si="47">I50+12</f>
        <v>43732</v>
      </c>
      <c r="K50" s="263">
        <f t="shared" ref="K50:K52" si="48">J50+8</f>
        <v>43740</v>
      </c>
      <c r="L50" s="185">
        <f t="shared" ref="L50:L52" si="49">K50+4</f>
        <v>43744</v>
      </c>
      <c r="M50" s="183">
        <f t="shared" ref="M50:M52" si="50">J50-E50</f>
        <v>16</v>
      </c>
      <c r="N50" s="183">
        <f t="shared" ref="N50:N52" si="51">K50-E50</f>
        <v>24</v>
      </c>
      <c r="O50" s="183">
        <f t="shared" ref="O50:O52" si="52">L50-E50</f>
        <v>28</v>
      </c>
    </row>
    <row r="51" spans="1:15" s="181" customFormat="1" ht="12">
      <c r="A51" s="217" t="str">
        <f>地中海!A11</f>
        <v>MAERSK HERRERA /马士基何瑞娜</v>
      </c>
      <c r="B51" s="217" t="str">
        <f>地中海!B11</f>
        <v>937W</v>
      </c>
      <c r="C51" s="217">
        <f>地中海!C11</f>
        <v>9784324</v>
      </c>
      <c r="D51" s="191">
        <f>地中海!D11</f>
        <v>43722</v>
      </c>
      <c r="E51" s="191">
        <f>地中海!E11</f>
        <v>43723</v>
      </c>
      <c r="F51" s="191" t="str">
        <f>地中海!F11</f>
        <v>8:00 WED</v>
      </c>
      <c r="G51" s="191" t="str">
        <f>地中海!G11</f>
        <v>6:00 THU</v>
      </c>
      <c r="H51" s="180" t="s">
        <v>231</v>
      </c>
      <c r="I51" s="191">
        <f t="shared" ref="I51:I53" si="53">I50+7</f>
        <v>43727</v>
      </c>
      <c r="J51" s="191">
        <f t="shared" si="47"/>
        <v>43739</v>
      </c>
      <c r="K51" s="263">
        <f t="shared" si="48"/>
        <v>43747</v>
      </c>
      <c r="L51" s="185">
        <f t="shared" si="49"/>
        <v>43751</v>
      </c>
      <c r="M51" s="183">
        <f t="shared" si="50"/>
        <v>16</v>
      </c>
      <c r="N51" s="183">
        <f t="shared" si="51"/>
        <v>24</v>
      </c>
      <c r="O51" s="183">
        <f t="shared" si="52"/>
        <v>28</v>
      </c>
    </row>
    <row r="52" spans="1:15" s="181" customFormat="1" ht="12">
      <c r="A52" s="217" t="str">
        <f>地中海!A12</f>
        <v>MSC SONIA /地中海 索尼亚</v>
      </c>
      <c r="B52" s="217" t="str">
        <f>地中海!B12</f>
        <v>QX938W</v>
      </c>
      <c r="C52" s="217">
        <f>地中海!C12</f>
        <v>9404663</v>
      </c>
      <c r="D52" s="191">
        <f>地中海!D12</f>
        <v>43729</v>
      </c>
      <c r="E52" s="191">
        <f>地中海!E12</f>
        <v>43730</v>
      </c>
      <c r="F52" s="191" t="str">
        <f>地中海!F12</f>
        <v>8:00 WED</v>
      </c>
      <c r="G52" s="191" t="str">
        <f>地中海!G12</f>
        <v>6:00 THU</v>
      </c>
      <c r="H52" s="180" t="s">
        <v>232</v>
      </c>
      <c r="I52" s="191">
        <f t="shared" si="53"/>
        <v>43734</v>
      </c>
      <c r="J52" s="191">
        <f t="shared" si="47"/>
        <v>43746</v>
      </c>
      <c r="K52" s="263">
        <f t="shared" si="48"/>
        <v>43754</v>
      </c>
      <c r="L52" s="185">
        <f t="shared" si="49"/>
        <v>43758</v>
      </c>
      <c r="M52" s="183">
        <f t="shared" si="50"/>
        <v>16</v>
      </c>
      <c r="N52" s="183">
        <f t="shared" si="51"/>
        <v>24</v>
      </c>
      <c r="O52" s="183">
        <f t="shared" si="52"/>
        <v>28</v>
      </c>
    </row>
    <row r="53" spans="1:15" s="181" customFormat="1" ht="12">
      <c r="A53" s="217" t="str">
        <f>地中海!A13</f>
        <v>MAERSK HUACHO/马士基瓦乔</v>
      </c>
      <c r="B53" s="217" t="str">
        <f>地中海!B13</f>
        <v>939W</v>
      </c>
      <c r="C53" s="217">
        <f>地中海!C13</f>
        <v>9848948</v>
      </c>
      <c r="D53" s="191">
        <f>地中海!D13</f>
        <v>43736</v>
      </c>
      <c r="E53" s="191">
        <f>地中海!E13</f>
        <v>43737</v>
      </c>
      <c r="F53" s="191" t="str">
        <f>地中海!F13</f>
        <v>8:00 WED</v>
      </c>
      <c r="G53" s="191" t="str">
        <f>地中海!G13</f>
        <v>6:00 THU</v>
      </c>
      <c r="H53" s="180" t="s">
        <v>233</v>
      </c>
      <c r="I53" s="191">
        <f t="shared" si="53"/>
        <v>43741</v>
      </c>
      <c r="J53" s="191">
        <f t="shared" ref="J53" si="54">I53+12</f>
        <v>43753</v>
      </c>
      <c r="K53" s="263">
        <f t="shared" ref="K53" si="55">J53+8</f>
        <v>43761</v>
      </c>
      <c r="L53" s="185">
        <f t="shared" ref="L53" si="56">K53+4</f>
        <v>43765</v>
      </c>
      <c r="M53" s="182"/>
      <c r="N53" s="182"/>
      <c r="O53" s="182"/>
    </row>
    <row r="54" spans="1:15">
      <c r="A54" s="5" t="str">
        <f>欧洲!A54</f>
        <v>大连地区联系机构：利胜地中海航运（上海）有限公司大连分公司</v>
      </c>
    </row>
    <row r="55" spans="1:15">
      <c r="A55" s="5" t="str">
        <f>欧洲!A55</f>
        <v>地址:   大连市中山区中山路136号希望大厦1101房间</v>
      </c>
    </row>
    <row r="56" spans="1:15" ht="14.25">
      <c r="A56" s="20" t="str">
        <f>欧洲!A56</f>
        <v>公司网址：www.msc.com 销售热线：88007538/88007505/88007515 联系人:Zorro Chen/Lydia Bi/Crystal Li</v>
      </c>
    </row>
    <row r="57" spans="1:15" ht="14.25">
      <c r="A57" s="18" t="str">
        <f>欧洲!A57</f>
        <v>The above schedule is for reference only and subject to changes with/without prior notice.</v>
      </c>
      <c r="B57" s="22"/>
    </row>
    <row r="58" spans="1:15">
      <c r="A58" s="21" t="str">
        <f>欧洲!A58</f>
        <v>1. 上表之船期仅作为为普通船期公布之用途，不构成任何要约或承诺、不构成运输合同或服务合同的内容；</v>
      </c>
      <c r="B58" s="22"/>
    </row>
    <row r="59" spans="1:15">
      <c r="A59" s="21" t="str">
        <f>欧洲!A59</f>
        <v>2. 上表中之转运时间、转运港口、开船时间、航线安排仅供参考，不构成任何要约或承诺，不构成运输合同或服务合同的内容；</v>
      </c>
      <c r="B59" s="22"/>
    </row>
    <row r="60" spans="1:15">
      <c r="A60" s="21" t="str">
        <f>欧洲!A60</f>
        <v>3. 我司有权对本表内容进行更新、修改及解释。</v>
      </c>
      <c r="B60" s="22"/>
    </row>
  </sheetData>
  <mergeCells count="37">
    <mergeCell ref="I31:I32"/>
    <mergeCell ref="A31:A32"/>
    <mergeCell ref="B31:B32"/>
    <mergeCell ref="C31:C32"/>
    <mergeCell ref="I47:I48"/>
    <mergeCell ref="A47:A48"/>
    <mergeCell ref="B47:B48"/>
    <mergeCell ref="C47:C48"/>
    <mergeCell ref="H47:H48"/>
    <mergeCell ref="D47:G47"/>
    <mergeCell ref="A39:A40"/>
    <mergeCell ref="B39:B40"/>
    <mergeCell ref="C39:C40"/>
    <mergeCell ref="H39:H40"/>
    <mergeCell ref="I39:I40"/>
    <mergeCell ref="D39:G39"/>
    <mergeCell ref="A23:A24"/>
    <mergeCell ref="B23:B24"/>
    <mergeCell ref="C23:C24"/>
    <mergeCell ref="H23:H24"/>
    <mergeCell ref="D23:G23"/>
    <mergeCell ref="D31:G31"/>
    <mergeCell ref="H31:H32"/>
    <mergeCell ref="L1:M2"/>
    <mergeCell ref="I7:I8"/>
    <mergeCell ref="A15:A16"/>
    <mergeCell ref="B15:B16"/>
    <mergeCell ref="C15:C16"/>
    <mergeCell ref="H15:H16"/>
    <mergeCell ref="I15:I16"/>
    <mergeCell ref="A7:A8"/>
    <mergeCell ref="B7:B8"/>
    <mergeCell ref="C7:C8"/>
    <mergeCell ref="H7:H8"/>
    <mergeCell ref="D7:G7"/>
    <mergeCell ref="D15:G15"/>
    <mergeCell ref="I23:I24"/>
  </mergeCells>
  <phoneticPr fontId="5" type="noConversion"/>
  <pageMargins left="0" right="0" top="0.15748031496062992" bottom="0.15748031496062992" header="0.31496062992125984" footer="0.31496062992125984"/>
  <pageSetup paperSize="9" orientation="landscape" r:id="rId1"/>
  <headerFooter>
    <oddFooter>&amp;L&amp;1#&amp;"Calibri"&amp;10 Sensitivity: Internal</oddFooter>
  </headerFooter>
  <ignoredErrors>
    <ignoredError sqref="O25:O28 L41:M44 M49:O52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"/>
  <sheetViews>
    <sheetView tabSelected="1" workbookViewId="0">
      <selection activeCell="H34" sqref="H34"/>
    </sheetView>
  </sheetViews>
  <sheetFormatPr defaultRowHeight="13.5"/>
  <cols>
    <col min="1" max="1" width="33.625" customWidth="1"/>
    <col min="2" max="2" width="10.5" customWidth="1"/>
    <col min="4" max="7" width="11.625" style="36" bestFit="1" customWidth="1"/>
    <col min="8" max="8" width="29.125" style="36" bestFit="1" customWidth="1"/>
    <col min="9" max="9" width="12.5" style="36" bestFit="1" customWidth="1"/>
    <col min="10" max="10" width="12.5" style="36" customWidth="1"/>
    <col min="11" max="11" width="11.625" style="36" bestFit="1" customWidth="1"/>
    <col min="12" max="12" width="16.125" style="36" customWidth="1"/>
    <col min="13" max="13" width="17.125" style="36" bestFit="1" customWidth="1"/>
    <col min="14" max="14" width="14.5" style="36" bestFit="1" customWidth="1"/>
    <col min="15" max="15" width="18.125" style="36" bestFit="1" customWidth="1"/>
    <col min="16" max="16" width="11.625" style="36" bestFit="1" customWidth="1"/>
    <col min="17" max="17" width="17.125" style="36" bestFit="1" customWidth="1"/>
    <col min="18" max="18" width="11.625" style="36" bestFit="1" customWidth="1"/>
    <col min="21" max="21" width="10.875" bestFit="1" customWidth="1"/>
  </cols>
  <sheetData>
    <row r="1" spans="1:22" ht="14.45" customHeight="1">
      <c r="A1" s="1"/>
    </row>
    <row r="2" spans="1:22" ht="14.45" customHeight="1"/>
    <row r="6" spans="1:22" ht="22.5" thickBot="1">
      <c r="A6" s="10" t="s">
        <v>104</v>
      </c>
    </row>
    <row r="7" spans="1:22" ht="14.45" customHeight="1">
      <c r="A7" s="159" t="s">
        <v>5</v>
      </c>
      <c r="B7" s="161" t="s">
        <v>0</v>
      </c>
      <c r="C7" s="161" t="s">
        <v>7</v>
      </c>
      <c r="D7" s="173" t="s">
        <v>3</v>
      </c>
      <c r="E7" s="176"/>
      <c r="F7" s="176"/>
      <c r="G7" s="177"/>
      <c r="H7" s="157" t="s">
        <v>8</v>
      </c>
      <c r="I7" s="157" t="s">
        <v>92</v>
      </c>
      <c r="J7" s="82" t="s">
        <v>46</v>
      </c>
      <c r="K7" s="82" t="s">
        <v>24</v>
      </c>
      <c r="L7" s="90" t="s">
        <v>25</v>
      </c>
      <c r="M7" s="83" t="s">
        <v>26</v>
      </c>
      <c r="N7" s="38" t="s">
        <v>46</v>
      </c>
      <c r="O7" s="38" t="s">
        <v>24</v>
      </c>
      <c r="P7" s="38" t="s">
        <v>25</v>
      </c>
      <c r="Q7" s="38" t="s">
        <v>26</v>
      </c>
      <c r="R7" s="38"/>
      <c r="S7" s="33"/>
      <c r="T7" s="33"/>
    </row>
    <row r="8" spans="1:22">
      <c r="A8" s="160"/>
      <c r="B8" s="162"/>
      <c r="C8" s="162"/>
      <c r="D8" s="84" t="s">
        <v>1</v>
      </c>
      <c r="E8" s="84" t="s">
        <v>2</v>
      </c>
      <c r="F8" s="84" t="s">
        <v>109</v>
      </c>
      <c r="G8" s="84" t="s">
        <v>4</v>
      </c>
      <c r="H8" s="158"/>
      <c r="I8" s="158"/>
      <c r="J8" s="86" t="s">
        <v>1</v>
      </c>
      <c r="K8" s="86" t="s">
        <v>1</v>
      </c>
      <c r="L8" s="84" t="s">
        <v>1</v>
      </c>
      <c r="M8" s="87" t="s">
        <v>1</v>
      </c>
      <c r="N8" s="38"/>
      <c r="O8" s="38"/>
      <c r="P8" s="38"/>
      <c r="Q8" s="38"/>
      <c r="R8" s="38"/>
      <c r="S8" s="33"/>
      <c r="T8" s="33"/>
    </row>
    <row r="9" spans="1:22">
      <c r="A9" s="28" t="str">
        <f>欧洲!A9</f>
        <v>MAYVIEW MAERSK/美景马士基</v>
      </c>
      <c r="B9" s="28" t="str">
        <f>欧洲!B9</f>
        <v>936W</v>
      </c>
      <c r="C9" s="28">
        <f>欧洲!C9</f>
        <v>9619995</v>
      </c>
      <c r="D9" s="39">
        <f>欧洲!D9</f>
        <v>43708</v>
      </c>
      <c r="E9" s="39">
        <f>欧洲!E9</f>
        <v>43710</v>
      </c>
      <c r="F9" s="115" t="str">
        <f>欧洲!F9</f>
        <v>8:00 THU</v>
      </c>
      <c r="G9" s="115" t="str">
        <f>欧洲!G9</f>
        <v>6:00 FRI</v>
      </c>
      <c r="H9" s="116" t="s">
        <v>234</v>
      </c>
      <c r="I9" s="43">
        <v>43717</v>
      </c>
      <c r="J9" s="43">
        <f>I9+31</f>
        <v>43748</v>
      </c>
      <c r="K9" s="43">
        <f>J9+2</f>
        <v>43750</v>
      </c>
      <c r="L9" s="43">
        <f>K9+2</f>
        <v>43752</v>
      </c>
      <c r="M9" s="49">
        <f>L9+5</f>
        <v>43757</v>
      </c>
      <c r="N9" s="38">
        <f>J9-E9</f>
        <v>38</v>
      </c>
      <c r="O9" s="38">
        <f>K9-E9</f>
        <v>40</v>
      </c>
      <c r="P9" s="38">
        <f>L9-E9</f>
        <v>42</v>
      </c>
      <c r="Q9" s="38">
        <f>M9-E9</f>
        <v>47</v>
      </c>
      <c r="R9" s="38"/>
      <c r="S9" s="33"/>
      <c r="T9" s="33"/>
    </row>
    <row r="10" spans="1:22">
      <c r="A10" s="28" t="str">
        <f>欧洲!A10</f>
        <v>MSC MIRJA /地中海米茄</v>
      </c>
      <c r="B10" s="28" t="str">
        <f>欧洲!B10</f>
        <v>937W</v>
      </c>
      <c r="C10" s="28">
        <f>欧洲!C10</f>
        <v>9762338</v>
      </c>
      <c r="D10" s="39">
        <f>欧洲!D10</f>
        <v>43715</v>
      </c>
      <c r="E10" s="39">
        <f>欧洲!E10</f>
        <v>43717</v>
      </c>
      <c r="F10" s="115" t="str">
        <f>欧洲!F10</f>
        <v>8:00 THU</v>
      </c>
      <c r="G10" s="115" t="str">
        <f>欧洲!G10</f>
        <v>6:00 FRI</v>
      </c>
      <c r="H10" s="54" t="s">
        <v>235</v>
      </c>
      <c r="I10" s="43">
        <f>I9+7</f>
        <v>43724</v>
      </c>
      <c r="J10" s="116">
        <f>I10+31</f>
        <v>43755</v>
      </c>
      <c r="K10" s="116">
        <f t="shared" ref="K10:K12" si="0">J10+2</f>
        <v>43757</v>
      </c>
      <c r="L10" s="116">
        <f t="shared" ref="L10:L12" si="1">K10+2</f>
        <v>43759</v>
      </c>
      <c r="M10" s="49">
        <f t="shared" ref="M10:M12" si="2">L10+5</f>
        <v>43764</v>
      </c>
      <c r="N10" s="38">
        <f>J10-E10</f>
        <v>38</v>
      </c>
      <c r="O10" s="38">
        <f>K10-E10</f>
        <v>40</v>
      </c>
      <c r="P10" s="38">
        <f>L10-E10</f>
        <v>42</v>
      </c>
      <c r="Q10" s="38">
        <f>M10-E10</f>
        <v>47</v>
      </c>
      <c r="R10" s="38"/>
      <c r="S10" s="33"/>
      <c r="T10" s="33"/>
    </row>
    <row r="11" spans="1:22">
      <c r="A11" s="28" t="str">
        <f>欧洲!A11</f>
        <v>MATZ MAERSK/美慈马士基</v>
      </c>
      <c r="B11" s="28" t="str">
        <f>欧洲!B11</f>
        <v>938W</v>
      </c>
      <c r="C11" s="28">
        <f>欧洲!C11</f>
        <v>9619983</v>
      </c>
      <c r="D11" s="39">
        <f>欧洲!D11</f>
        <v>43722</v>
      </c>
      <c r="E11" s="39">
        <f>欧洲!E11</f>
        <v>43724</v>
      </c>
      <c r="F11" s="115" t="str">
        <f>欧洲!F11</f>
        <v>8:00 THU</v>
      </c>
      <c r="G11" s="115" t="str">
        <f>欧洲!G11</f>
        <v>6:00 FRI</v>
      </c>
      <c r="H11" s="116" t="s">
        <v>236</v>
      </c>
      <c r="I11" s="43">
        <f t="shared" ref="I11:I13" si="3">I10+7</f>
        <v>43731</v>
      </c>
      <c r="J11" s="116">
        <f>I11+31</f>
        <v>43762</v>
      </c>
      <c r="K11" s="116">
        <f t="shared" si="0"/>
        <v>43764</v>
      </c>
      <c r="L11" s="116">
        <f t="shared" si="1"/>
        <v>43766</v>
      </c>
      <c r="M11" s="49">
        <f t="shared" si="2"/>
        <v>43771</v>
      </c>
      <c r="N11" s="38">
        <f>J11-E11</f>
        <v>38</v>
      </c>
      <c r="O11" s="38">
        <f>K11-E11</f>
        <v>40</v>
      </c>
      <c r="P11" s="38">
        <f>L11-E11</f>
        <v>42</v>
      </c>
      <c r="Q11" s="38">
        <f>M11-E11</f>
        <v>47</v>
      </c>
      <c r="R11" s="38"/>
      <c r="S11" s="33"/>
      <c r="T11" s="33"/>
    </row>
    <row r="12" spans="1:22" s="32" customFormat="1">
      <c r="A12" s="28" t="str">
        <f>欧洲!A12</f>
        <v>MANILA MAERSK/马尼拉马士基</v>
      </c>
      <c r="B12" s="28" t="str">
        <f>欧洲!B12</f>
        <v>939W</v>
      </c>
      <c r="C12" s="28">
        <f>欧洲!C12</f>
        <v>9780469</v>
      </c>
      <c r="D12" s="39">
        <f>欧洲!D12</f>
        <v>43729</v>
      </c>
      <c r="E12" s="39">
        <f>欧洲!E12</f>
        <v>43731</v>
      </c>
      <c r="F12" s="115" t="str">
        <f>欧洲!F12</f>
        <v>8:00 THU</v>
      </c>
      <c r="G12" s="115" t="str">
        <f>欧洲!G12</f>
        <v>6:00 FRI</v>
      </c>
      <c r="H12" s="116" t="s">
        <v>237</v>
      </c>
      <c r="I12" s="43">
        <f t="shared" si="3"/>
        <v>43738</v>
      </c>
      <c r="J12" s="116">
        <f>I12+31</f>
        <v>43769</v>
      </c>
      <c r="K12" s="116">
        <f t="shared" si="0"/>
        <v>43771</v>
      </c>
      <c r="L12" s="116">
        <f t="shared" si="1"/>
        <v>43773</v>
      </c>
      <c r="M12" s="49">
        <f t="shared" si="2"/>
        <v>43778</v>
      </c>
      <c r="N12" s="38">
        <f>J12-E12</f>
        <v>38</v>
      </c>
      <c r="O12" s="38">
        <f>K12-E12</f>
        <v>40</v>
      </c>
      <c r="P12" s="38">
        <f>L12-E12</f>
        <v>42</v>
      </c>
      <c r="Q12" s="38">
        <f>M12-E12</f>
        <v>47</v>
      </c>
      <c r="R12" s="38"/>
      <c r="S12" s="33"/>
      <c r="T12" s="33"/>
    </row>
    <row r="13" spans="1:22" s="6" customFormat="1">
      <c r="A13" s="113" t="str">
        <f>欧洲!A13</f>
        <v>MARCHEN MAERSK /美诚马士基</v>
      </c>
      <c r="B13" s="113" t="str">
        <f>欧洲!B13</f>
        <v>940W</v>
      </c>
      <c r="C13" s="113">
        <f>欧洲!C13</f>
        <v>9632143</v>
      </c>
      <c r="D13" s="115">
        <f>欧洲!D13</f>
        <v>43736</v>
      </c>
      <c r="E13" s="115">
        <f>欧洲!E13</f>
        <v>43738</v>
      </c>
      <c r="F13" s="115" t="str">
        <f>欧洲!F13</f>
        <v>8:00 THU</v>
      </c>
      <c r="G13" s="115" t="str">
        <f>欧洲!G13</f>
        <v>6:00 FRI</v>
      </c>
      <c r="H13" s="116" t="s">
        <v>238</v>
      </c>
      <c r="I13" s="116">
        <f t="shared" si="3"/>
        <v>43745</v>
      </c>
      <c r="J13" s="116">
        <f>I13+31</f>
        <v>43776</v>
      </c>
      <c r="K13" s="116">
        <f t="shared" ref="K13" si="4">J13+2</f>
        <v>43778</v>
      </c>
      <c r="L13" s="116">
        <f t="shared" ref="L13" si="5">K13+2</f>
        <v>43780</v>
      </c>
      <c r="M13" s="49">
        <f t="shared" ref="M13" si="6">L13+5</f>
        <v>43785</v>
      </c>
      <c r="N13" s="37"/>
      <c r="O13" s="37"/>
      <c r="P13" s="37"/>
      <c r="Q13" s="37"/>
      <c r="R13" s="37"/>
    </row>
    <row r="14" spans="1:22" ht="22.5" thickBot="1">
      <c r="A14" s="10" t="s">
        <v>105</v>
      </c>
      <c r="I14" s="37"/>
      <c r="J14" s="37"/>
      <c r="K14" s="37"/>
      <c r="L14" s="47"/>
      <c r="M14" s="47"/>
    </row>
    <row r="15" spans="1:22" ht="14.45" customHeight="1">
      <c r="A15" s="159" t="s">
        <v>5</v>
      </c>
      <c r="B15" s="161" t="s">
        <v>0</v>
      </c>
      <c r="C15" s="161" t="s">
        <v>7</v>
      </c>
      <c r="D15" s="173" t="s">
        <v>3</v>
      </c>
      <c r="E15" s="176"/>
      <c r="F15" s="176"/>
      <c r="G15" s="177"/>
      <c r="H15" s="157" t="s">
        <v>8</v>
      </c>
      <c r="I15" s="157" t="s">
        <v>92</v>
      </c>
      <c r="J15" s="82" t="s">
        <v>27</v>
      </c>
      <c r="K15" s="90" t="s">
        <v>28</v>
      </c>
      <c r="L15" s="90" t="s">
        <v>115</v>
      </c>
      <c r="M15" s="90" t="s">
        <v>30</v>
      </c>
      <c r="N15" s="90" t="s">
        <v>29</v>
      </c>
      <c r="O15" s="83" t="s">
        <v>31</v>
      </c>
      <c r="P15" s="38" t="s">
        <v>27</v>
      </c>
      <c r="Q15" s="38" t="s">
        <v>28</v>
      </c>
      <c r="R15" s="38" t="s">
        <v>115</v>
      </c>
      <c r="S15" s="33" t="s">
        <v>30</v>
      </c>
      <c r="T15" s="33" t="s">
        <v>29</v>
      </c>
      <c r="U15" s="33" t="s">
        <v>31</v>
      </c>
      <c r="V15" s="33"/>
    </row>
    <row r="16" spans="1:22">
      <c r="A16" s="160"/>
      <c r="B16" s="162"/>
      <c r="C16" s="162"/>
      <c r="D16" s="84" t="s">
        <v>1</v>
      </c>
      <c r="E16" s="84" t="s">
        <v>2</v>
      </c>
      <c r="F16" s="84" t="s">
        <v>109</v>
      </c>
      <c r="G16" s="84" t="s">
        <v>4</v>
      </c>
      <c r="H16" s="158"/>
      <c r="I16" s="158"/>
      <c r="J16" s="86" t="s">
        <v>1</v>
      </c>
      <c r="K16" s="84" t="s">
        <v>1</v>
      </c>
      <c r="L16" s="84" t="s">
        <v>1</v>
      </c>
      <c r="M16" s="84" t="s">
        <v>1</v>
      </c>
      <c r="N16" s="84" t="s">
        <v>1</v>
      </c>
      <c r="O16" s="87" t="s">
        <v>1</v>
      </c>
      <c r="P16" s="38"/>
      <c r="Q16" s="38"/>
      <c r="R16" s="38"/>
      <c r="S16" s="33"/>
      <c r="T16" s="33"/>
      <c r="U16" s="33"/>
      <c r="V16" s="33"/>
    </row>
    <row r="17" spans="1:23" s="129" customFormat="1">
      <c r="A17" s="127" t="str">
        <f>地中海!A9</f>
        <v xml:space="preserve">MAERSK HAMBURG马士基汉堡 </v>
      </c>
      <c r="B17" s="127" t="str">
        <f>地中海!B9</f>
        <v>935W</v>
      </c>
      <c r="C17" s="127">
        <f>地中海!C9</f>
        <v>9784312</v>
      </c>
      <c r="D17" s="101">
        <f>地中海!D9</f>
        <v>43708</v>
      </c>
      <c r="E17" s="101">
        <f>地中海!E9</f>
        <v>43709</v>
      </c>
      <c r="F17" s="127" t="str">
        <f>地中海!F9</f>
        <v>8:00 WED</v>
      </c>
      <c r="G17" s="127" t="str">
        <f>地中海!G9</f>
        <v>6:00 THU</v>
      </c>
      <c r="H17" s="101" t="s">
        <v>239</v>
      </c>
      <c r="I17" s="101">
        <v>43717</v>
      </c>
      <c r="J17" s="101">
        <f>I17+16</f>
        <v>43733</v>
      </c>
      <c r="K17" s="101">
        <f>J17+3</f>
        <v>43736</v>
      </c>
      <c r="L17" s="101">
        <f>K17+3</f>
        <v>43739</v>
      </c>
      <c r="M17" s="101">
        <f>L17+3</f>
        <v>43742</v>
      </c>
      <c r="N17" s="101">
        <f>M17+2</f>
        <v>43744</v>
      </c>
      <c r="O17" s="122">
        <f>N17+6</f>
        <v>43750</v>
      </c>
      <c r="P17" s="128"/>
      <c r="Q17" s="128"/>
      <c r="R17" s="128"/>
    </row>
    <row r="18" spans="1:23" s="129" customFormat="1">
      <c r="A18" s="127" t="str">
        <f>地中海!A10</f>
        <v>MAERSK HAVANA/马士基哈瓦那</v>
      </c>
      <c r="B18" s="127" t="str">
        <f>地中海!B10</f>
        <v>936W</v>
      </c>
      <c r="C18" s="127">
        <f>地中海!C10</f>
        <v>9784336</v>
      </c>
      <c r="D18" s="101">
        <f>地中海!D10</f>
        <v>43715</v>
      </c>
      <c r="E18" s="101">
        <f>地中海!E10</f>
        <v>43716</v>
      </c>
      <c r="F18" s="127" t="str">
        <f>地中海!F10</f>
        <v>8:00 WED</v>
      </c>
      <c r="G18" s="127" t="str">
        <f>地中海!G10</f>
        <v>6:00 THU</v>
      </c>
      <c r="H18" s="128" t="s">
        <v>240</v>
      </c>
      <c r="I18" s="101">
        <f>I17+7</f>
        <v>43724</v>
      </c>
      <c r="J18" s="101">
        <f t="shared" ref="J18:J20" si="7">I18+16</f>
        <v>43740</v>
      </c>
      <c r="K18" s="101">
        <f t="shared" ref="K18:K20" si="8">J18+3</f>
        <v>43743</v>
      </c>
      <c r="L18" s="101">
        <f t="shared" ref="L18:L20" si="9">K18+3</f>
        <v>43746</v>
      </c>
      <c r="M18" s="101">
        <f t="shared" ref="M18:M20" si="10">L18+3</f>
        <v>43749</v>
      </c>
      <c r="N18" s="101">
        <f t="shared" ref="N18:N20" si="11">M18+2</f>
        <v>43751</v>
      </c>
      <c r="O18" s="122">
        <f t="shared" ref="O18:O20" si="12">N18+6</f>
        <v>43757</v>
      </c>
      <c r="P18" s="128"/>
      <c r="Q18" s="128"/>
      <c r="R18" s="128"/>
    </row>
    <row r="19" spans="1:23" s="129" customFormat="1">
      <c r="A19" s="127" t="str">
        <f>地中海!A11</f>
        <v>MAERSK HERRERA /马士基何瑞娜</v>
      </c>
      <c r="B19" s="127" t="str">
        <f>地中海!B11</f>
        <v>937W</v>
      </c>
      <c r="C19" s="127">
        <f>地中海!C11</f>
        <v>9784324</v>
      </c>
      <c r="D19" s="101">
        <f>地中海!D11</f>
        <v>43722</v>
      </c>
      <c r="E19" s="101">
        <f>地中海!E11</f>
        <v>43723</v>
      </c>
      <c r="F19" s="127" t="str">
        <f>地中海!F11</f>
        <v>8:00 WED</v>
      </c>
      <c r="G19" s="127" t="str">
        <f>地中海!G11</f>
        <v>6:00 THU</v>
      </c>
      <c r="H19" s="101" t="s">
        <v>241</v>
      </c>
      <c r="I19" s="101">
        <f t="shared" ref="I19:I21" si="13">I18+7</f>
        <v>43731</v>
      </c>
      <c r="J19" s="101">
        <f t="shared" si="7"/>
        <v>43747</v>
      </c>
      <c r="K19" s="101">
        <f t="shared" si="8"/>
        <v>43750</v>
      </c>
      <c r="L19" s="101">
        <f t="shared" si="9"/>
        <v>43753</v>
      </c>
      <c r="M19" s="101">
        <f t="shared" si="10"/>
        <v>43756</v>
      </c>
      <c r="N19" s="101">
        <f t="shared" si="11"/>
        <v>43758</v>
      </c>
      <c r="O19" s="122">
        <f t="shared" si="12"/>
        <v>43764</v>
      </c>
      <c r="P19" s="128"/>
      <c r="Q19" s="128"/>
      <c r="R19" s="128"/>
    </row>
    <row r="20" spans="1:23" s="129" customFormat="1">
      <c r="A20" s="127" t="str">
        <f>地中海!A12</f>
        <v>MSC SONIA /地中海 索尼亚</v>
      </c>
      <c r="B20" s="127" t="str">
        <f>地中海!B12</f>
        <v>QX938W</v>
      </c>
      <c r="C20" s="127">
        <f>地中海!C12</f>
        <v>9404663</v>
      </c>
      <c r="D20" s="101">
        <f>地中海!D12</f>
        <v>43729</v>
      </c>
      <c r="E20" s="101">
        <f>地中海!E12</f>
        <v>43730</v>
      </c>
      <c r="F20" s="127" t="str">
        <f>地中海!F12</f>
        <v>8:00 WED</v>
      </c>
      <c r="G20" s="127" t="str">
        <f>地中海!G12</f>
        <v>6:00 THU</v>
      </c>
      <c r="H20" s="101" t="s">
        <v>242</v>
      </c>
      <c r="I20" s="101">
        <f t="shared" si="13"/>
        <v>43738</v>
      </c>
      <c r="J20" s="101">
        <f t="shared" si="7"/>
        <v>43754</v>
      </c>
      <c r="K20" s="101">
        <f t="shared" si="8"/>
        <v>43757</v>
      </c>
      <c r="L20" s="101">
        <f t="shared" si="9"/>
        <v>43760</v>
      </c>
      <c r="M20" s="101">
        <f t="shared" si="10"/>
        <v>43763</v>
      </c>
      <c r="N20" s="101">
        <f t="shared" si="11"/>
        <v>43765</v>
      </c>
      <c r="O20" s="122">
        <f t="shared" si="12"/>
        <v>43771</v>
      </c>
      <c r="P20" s="128"/>
      <c r="Q20" s="128"/>
      <c r="R20" s="128"/>
    </row>
    <row r="21" spans="1:23" s="125" customFormat="1">
      <c r="A21" s="127" t="str">
        <f>地中海!A13</f>
        <v>MAERSK HUACHO/马士基瓦乔</v>
      </c>
      <c r="B21" s="127" t="str">
        <f>地中海!B13</f>
        <v>939W</v>
      </c>
      <c r="C21" s="127">
        <f>地中海!C13</f>
        <v>9848948</v>
      </c>
      <c r="D21" s="101">
        <f>地中海!D13</f>
        <v>43736</v>
      </c>
      <c r="E21" s="101">
        <f>地中海!E13</f>
        <v>43737</v>
      </c>
      <c r="F21" s="127" t="str">
        <f>地中海!F13</f>
        <v>8:00 WED</v>
      </c>
      <c r="G21" s="127" t="str">
        <f>地中海!G13</f>
        <v>6:00 THU</v>
      </c>
      <c r="H21" s="101" t="s">
        <v>243</v>
      </c>
      <c r="I21" s="101">
        <f t="shared" si="13"/>
        <v>43745</v>
      </c>
      <c r="J21" s="101">
        <f t="shared" ref="J21" si="14">I21+16</f>
        <v>43761</v>
      </c>
      <c r="K21" s="101">
        <f t="shared" ref="K21" si="15">J21+3</f>
        <v>43764</v>
      </c>
      <c r="L21" s="101">
        <f t="shared" ref="L21" si="16">K21+3</f>
        <v>43767</v>
      </c>
      <c r="M21" s="101">
        <f t="shared" ref="M21" si="17">L21+3</f>
        <v>43770</v>
      </c>
      <c r="N21" s="101">
        <f t="shared" ref="N21" si="18">M21+2</f>
        <v>43772</v>
      </c>
      <c r="O21" s="122">
        <f t="shared" ref="O21" si="19">N21+6</f>
        <v>43778</v>
      </c>
      <c r="P21" s="124"/>
      <c r="Q21" s="124"/>
      <c r="R21" s="124"/>
    </row>
    <row r="22" spans="1:23" ht="22.5" thickBot="1">
      <c r="A22" s="10" t="s">
        <v>106</v>
      </c>
    </row>
    <row r="23" spans="1:23" ht="14.45" customHeight="1">
      <c r="A23" s="159" t="s">
        <v>5</v>
      </c>
      <c r="B23" s="161" t="s">
        <v>0</v>
      </c>
      <c r="C23" s="161" t="s">
        <v>7</v>
      </c>
      <c r="D23" s="173" t="s">
        <v>3</v>
      </c>
      <c r="E23" s="176"/>
      <c r="F23" s="176"/>
      <c r="G23" s="177"/>
      <c r="H23" s="157" t="s">
        <v>8</v>
      </c>
      <c r="I23" s="157" t="s">
        <v>92</v>
      </c>
      <c r="J23" s="132" t="s">
        <v>155</v>
      </c>
      <c r="K23" s="132" t="s">
        <v>156</v>
      </c>
      <c r="L23" s="90" t="s">
        <v>45</v>
      </c>
      <c r="M23" s="83" t="s">
        <v>47</v>
      </c>
      <c r="N23" s="38" t="s">
        <v>43</v>
      </c>
      <c r="O23" s="38" t="s">
        <v>44</v>
      </c>
      <c r="P23" s="38" t="s">
        <v>45</v>
      </c>
      <c r="Q23" s="38" t="s">
        <v>47</v>
      </c>
      <c r="R23" s="38"/>
    </row>
    <row r="24" spans="1:23">
      <c r="A24" s="160"/>
      <c r="B24" s="162"/>
      <c r="C24" s="162"/>
      <c r="D24" s="84" t="s">
        <v>1</v>
      </c>
      <c r="E24" s="84" t="s">
        <v>2</v>
      </c>
      <c r="F24" s="84" t="s">
        <v>109</v>
      </c>
      <c r="G24" s="84" t="s">
        <v>4</v>
      </c>
      <c r="H24" s="158"/>
      <c r="I24" s="158"/>
      <c r="J24" s="133" t="s">
        <v>157</v>
      </c>
      <c r="K24" s="133" t="s">
        <v>157</v>
      </c>
      <c r="L24" s="84" t="s">
        <v>1</v>
      </c>
      <c r="M24" s="87" t="s">
        <v>1</v>
      </c>
      <c r="N24" s="38"/>
      <c r="O24" s="38"/>
      <c r="P24" s="38"/>
      <c r="Q24" s="38"/>
      <c r="R24" s="38"/>
    </row>
    <row r="25" spans="1:23" s="129" customFormat="1">
      <c r="A25" s="127" t="str">
        <f>地中海!A9</f>
        <v xml:space="preserve">MAERSK HAMBURG马士基汉堡 </v>
      </c>
      <c r="B25" s="127" t="str">
        <f>地中海!B9</f>
        <v>935W</v>
      </c>
      <c r="C25" s="127">
        <f>地中海!C9</f>
        <v>9784312</v>
      </c>
      <c r="D25" s="101">
        <f>地中海!D9</f>
        <v>43708</v>
      </c>
      <c r="E25" s="101">
        <f>地中海!E9</f>
        <v>43709</v>
      </c>
      <c r="F25" s="127" t="str">
        <f>地中海!F9</f>
        <v>8:00 WED</v>
      </c>
      <c r="G25" s="127" t="str">
        <f>地中海!G9</f>
        <v>6:00 THU</v>
      </c>
      <c r="H25" s="101" t="s">
        <v>244</v>
      </c>
      <c r="I25" s="101">
        <v>43716</v>
      </c>
      <c r="J25" s="101">
        <f>I25+17</f>
        <v>43733</v>
      </c>
      <c r="K25" s="101">
        <f>J25+8</f>
        <v>43741</v>
      </c>
      <c r="L25" s="101">
        <f>I25+27</f>
        <v>43743</v>
      </c>
      <c r="M25" s="122">
        <f>L25+6</f>
        <v>43749</v>
      </c>
      <c r="N25" s="128"/>
      <c r="O25" s="128"/>
      <c r="P25" s="128"/>
      <c r="Q25" s="128"/>
      <c r="R25" s="128"/>
    </row>
    <row r="26" spans="1:23" s="129" customFormat="1">
      <c r="A26" s="127" t="str">
        <f>地中海!A10</f>
        <v>MAERSK HAVANA/马士基哈瓦那</v>
      </c>
      <c r="B26" s="127" t="str">
        <f>地中海!B10</f>
        <v>936W</v>
      </c>
      <c r="C26" s="127">
        <f>地中海!C10</f>
        <v>9784336</v>
      </c>
      <c r="D26" s="101">
        <f>地中海!D10</f>
        <v>43715</v>
      </c>
      <c r="E26" s="101">
        <f>地中海!E10</f>
        <v>43716</v>
      </c>
      <c r="F26" s="127" t="str">
        <f>地中海!F10</f>
        <v>8:00 WED</v>
      </c>
      <c r="G26" s="127" t="str">
        <f>地中海!G10</f>
        <v>6:00 THU</v>
      </c>
      <c r="H26" s="101" t="s">
        <v>245</v>
      </c>
      <c r="I26" s="101">
        <f>I25+7</f>
        <v>43723</v>
      </c>
      <c r="J26" s="101">
        <f t="shared" ref="J26:J28" si="20">I26+17</f>
        <v>43740</v>
      </c>
      <c r="K26" s="101">
        <f t="shared" ref="K26:K28" si="21">J26+8</f>
        <v>43748</v>
      </c>
      <c r="L26" s="101">
        <f>I26+27</f>
        <v>43750</v>
      </c>
      <c r="M26" s="122">
        <f t="shared" ref="M26:M28" si="22">L26+6</f>
        <v>43756</v>
      </c>
      <c r="N26" s="128"/>
      <c r="O26" s="128"/>
      <c r="P26" s="128"/>
      <c r="Q26" s="128"/>
      <c r="R26" s="128"/>
    </row>
    <row r="27" spans="1:23" s="129" customFormat="1">
      <c r="A27" s="127" t="str">
        <f>地中海!A11</f>
        <v>MAERSK HERRERA /马士基何瑞娜</v>
      </c>
      <c r="B27" s="127" t="str">
        <f>地中海!B11</f>
        <v>937W</v>
      </c>
      <c r="C27" s="127">
        <f>地中海!C11</f>
        <v>9784324</v>
      </c>
      <c r="D27" s="101">
        <f>地中海!D11</f>
        <v>43722</v>
      </c>
      <c r="E27" s="101">
        <f>地中海!E11</f>
        <v>43723</v>
      </c>
      <c r="F27" s="127" t="str">
        <f>地中海!F11</f>
        <v>8:00 WED</v>
      </c>
      <c r="G27" s="127" t="str">
        <f>地中海!G11</f>
        <v>6:00 THU</v>
      </c>
      <c r="H27" s="101" t="s">
        <v>246</v>
      </c>
      <c r="I27" s="101">
        <f t="shared" ref="I27:I29" si="23">I26+7</f>
        <v>43730</v>
      </c>
      <c r="J27" s="101">
        <f t="shared" si="20"/>
        <v>43747</v>
      </c>
      <c r="K27" s="101">
        <f t="shared" si="21"/>
        <v>43755</v>
      </c>
      <c r="L27" s="101">
        <f>I27+27</f>
        <v>43757</v>
      </c>
      <c r="M27" s="122">
        <f t="shared" si="22"/>
        <v>43763</v>
      </c>
      <c r="N27" s="128"/>
      <c r="O27" s="128"/>
      <c r="P27" s="128"/>
      <c r="Q27" s="128"/>
      <c r="R27" s="128"/>
    </row>
    <row r="28" spans="1:23" s="129" customFormat="1">
      <c r="A28" s="127" t="str">
        <f>地中海!A12</f>
        <v>MSC SONIA /地中海 索尼亚</v>
      </c>
      <c r="B28" s="127" t="str">
        <f>地中海!B12</f>
        <v>QX938W</v>
      </c>
      <c r="C28" s="127">
        <f>地中海!C12</f>
        <v>9404663</v>
      </c>
      <c r="D28" s="101">
        <f>地中海!D12</f>
        <v>43729</v>
      </c>
      <c r="E28" s="101">
        <f>地中海!E12</f>
        <v>43730</v>
      </c>
      <c r="F28" s="127" t="str">
        <f>地中海!F12</f>
        <v>8:00 WED</v>
      </c>
      <c r="G28" s="127" t="str">
        <f>地中海!G12</f>
        <v>6:00 THU</v>
      </c>
      <c r="H28" s="101" t="s">
        <v>247</v>
      </c>
      <c r="I28" s="101">
        <f t="shared" si="23"/>
        <v>43737</v>
      </c>
      <c r="J28" s="101">
        <f t="shared" si="20"/>
        <v>43754</v>
      </c>
      <c r="K28" s="101">
        <f t="shared" si="21"/>
        <v>43762</v>
      </c>
      <c r="L28" s="101">
        <f>I28+27</f>
        <v>43764</v>
      </c>
      <c r="M28" s="122">
        <f t="shared" si="22"/>
        <v>43770</v>
      </c>
      <c r="N28" s="128"/>
      <c r="O28" s="128"/>
      <c r="P28" s="128"/>
      <c r="Q28" s="128"/>
      <c r="R28" s="128"/>
    </row>
    <row r="29" spans="1:23" s="6" customFormat="1">
      <c r="A29" s="127" t="str">
        <f>地中海!A13</f>
        <v>MAERSK HUACHO/马士基瓦乔</v>
      </c>
      <c r="B29" s="127" t="str">
        <f>地中海!B13</f>
        <v>939W</v>
      </c>
      <c r="C29" s="127">
        <f>地中海!C13</f>
        <v>9848948</v>
      </c>
      <c r="D29" s="101">
        <f>地中海!D13</f>
        <v>43736</v>
      </c>
      <c r="E29" s="101">
        <f>地中海!E13</f>
        <v>43737</v>
      </c>
      <c r="F29" s="127" t="str">
        <f>地中海!F13</f>
        <v>8:00 WED</v>
      </c>
      <c r="G29" s="127" t="str">
        <f>地中海!G13</f>
        <v>6:00 THU</v>
      </c>
      <c r="H29" s="101" t="s">
        <v>248</v>
      </c>
      <c r="I29" s="101">
        <f t="shared" si="23"/>
        <v>43744</v>
      </c>
      <c r="J29" s="101">
        <f t="shared" ref="J29" si="24">I29+17</f>
        <v>43761</v>
      </c>
      <c r="K29" s="101">
        <f t="shared" ref="K29" si="25">J29+8</f>
        <v>43769</v>
      </c>
      <c r="L29" s="101">
        <f>I29+27</f>
        <v>43771</v>
      </c>
      <c r="M29" s="122">
        <f t="shared" ref="M29" si="26">L29+6</f>
        <v>43777</v>
      </c>
      <c r="N29" s="37"/>
      <c r="O29" s="37"/>
      <c r="P29" s="37"/>
      <c r="Q29" s="37"/>
      <c r="R29" s="37"/>
    </row>
    <row r="30" spans="1:23" ht="23.45" customHeight="1" thickBot="1">
      <c r="A30" s="12" t="s">
        <v>17</v>
      </c>
      <c r="B30" s="6"/>
      <c r="C30" s="6"/>
      <c r="D30" s="37"/>
      <c r="E30" s="37"/>
      <c r="F30" s="37"/>
      <c r="G30" s="37"/>
    </row>
    <row r="31" spans="1:23" ht="14.45" customHeight="1">
      <c r="A31" s="159" t="s">
        <v>5</v>
      </c>
      <c r="B31" s="161" t="s">
        <v>0</v>
      </c>
      <c r="C31" s="161" t="s">
        <v>7</v>
      </c>
      <c r="D31" s="173" t="s">
        <v>3</v>
      </c>
      <c r="E31" s="176"/>
      <c r="F31" s="176"/>
      <c r="G31" s="177"/>
      <c r="H31" s="157" t="s">
        <v>8</v>
      </c>
      <c r="I31" s="157" t="s">
        <v>93</v>
      </c>
      <c r="J31" s="82" t="s">
        <v>75</v>
      </c>
      <c r="K31" s="90" t="s">
        <v>119</v>
      </c>
      <c r="L31" s="90" t="s">
        <v>79</v>
      </c>
      <c r="M31" s="90" t="s">
        <v>76</v>
      </c>
      <c r="N31" s="90" t="s">
        <v>77</v>
      </c>
      <c r="O31" s="83" t="s">
        <v>78</v>
      </c>
      <c r="P31" s="63" t="s">
        <v>75</v>
      </c>
      <c r="Q31" s="64" t="s">
        <v>119</v>
      </c>
      <c r="R31" s="64" t="s">
        <v>79</v>
      </c>
      <c r="S31" s="35" t="s">
        <v>76</v>
      </c>
      <c r="T31" s="35" t="s">
        <v>77</v>
      </c>
      <c r="U31" s="35" t="s">
        <v>78</v>
      </c>
      <c r="V31" s="33"/>
      <c r="W31" s="33"/>
    </row>
    <row r="32" spans="1:23" ht="12.6" customHeight="1">
      <c r="A32" s="160"/>
      <c r="B32" s="162"/>
      <c r="C32" s="162"/>
      <c r="D32" s="84" t="s">
        <v>1</v>
      </c>
      <c r="E32" s="84" t="s">
        <v>2</v>
      </c>
      <c r="F32" s="84" t="s">
        <v>109</v>
      </c>
      <c r="G32" s="84" t="s">
        <v>4</v>
      </c>
      <c r="H32" s="158"/>
      <c r="I32" s="158"/>
      <c r="J32" s="86" t="s">
        <v>1</v>
      </c>
      <c r="K32" s="84" t="s">
        <v>1</v>
      </c>
      <c r="L32" s="84" t="s">
        <v>1</v>
      </c>
      <c r="M32" s="84" t="s">
        <v>1</v>
      </c>
      <c r="N32" s="84" t="s">
        <v>1</v>
      </c>
      <c r="O32" s="87" t="s">
        <v>1</v>
      </c>
      <c r="P32" s="38"/>
      <c r="Q32" s="38"/>
      <c r="R32" s="38"/>
      <c r="S32" s="33"/>
      <c r="T32" s="33"/>
      <c r="U32" s="33"/>
      <c r="V32" s="33"/>
      <c r="W32" s="33"/>
    </row>
    <row r="33" spans="1:23" s="129" customFormat="1">
      <c r="A33" s="127" t="str">
        <f>欧洲!A9</f>
        <v>MAYVIEW MAERSK/美景马士基</v>
      </c>
      <c r="B33" s="127" t="str">
        <f>欧洲!B9</f>
        <v>936W</v>
      </c>
      <c r="C33" s="127">
        <f>欧洲!C9</f>
        <v>9619995</v>
      </c>
      <c r="D33" s="101">
        <f>欧洲!D9</f>
        <v>43708</v>
      </c>
      <c r="E33" s="101">
        <f>欧洲!E9</f>
        <v>43710</v>
      </c>
      <c r="F33" s="127" t="str">
        <f>欧洲!F9</f>
        <v>8:00 THU</v>
      </c>
      <c r="G33" s="127" t="str">
        <f>欧洲!G9</f>
        <v>6:00 FRI</v>
      </c>
      <c r="H33" s="128" t="s">
        <v>249</v>
      </c>
      <c r="I33" s="101">
        <v>43720</v>
      </c>
      <c r="J33" s="101">
        <f>I33+31</f>
        <v>43751</v>
      </c>
      <c r="K33" s="101">
        <f>J33+3</f>
        <v>43754</v>
      </c>
      <c r="L33" s="101">
        <f>K33+2</f>
        <v>43756</v>
      </c>
      <c r="M33" s="101">
        <f>L33+3</f>
        <v>43759</v>
      </c>
      <c r="N33" s="130">
        <f>M33+1</f>
        <v>43760</v>
      </c>
      <c r="O33" s="122">
        <f>N33+4</f>
        <v>43764</v>
      </c>
      <c r="P33" s="128"/>
      <c r="Q33" s="128"/>
      <c r="R33" s="128"/>
    </row>
    <row r="34" spans="1:23" s="129" customFormat="1">
      <c r="A34" s="127" t="str">
        <f>欧洲!A10</f>
        <v>MSC MIRJA /地中海米茄</v>
      </c>
      <c r="B34" s="127" t="str">
        <f>欧洲!B10</f>
        <v>937W</v>
      </c>
      <c r="C34" s="127">
        <f>欧洲!C10</f>
        <v>9762338</v>
      </c>
      <c r="D34" s="101">
        <f>欧洲!D10</f>
        <v>43715</v>
      </c>
      <c r="E34" s="101">
        <f>欧洲!E10</f>
        <v>43717</v>
      </c>
      <c r="F34" s="127" t="str">
        <f>欧洲!F10</f>
        <v>8:00 THU</v>
      </c>
      <c r="G34" s="127" t="str">
        <f>欧洲!G10</f>
        <v>6:00 FRI</v>
      </c>
      <c r="H34" s="101" t="s">
        <v>250</v>
      </c>
      <c r="I34" s="101">
        <f>I33+7</f>
        <v>43727</v>
      </c>
      <c r="J34" s="101">
        <f t="shared" ref="J34:J36" si="27">I34+31</f>
        <v>43758</v>
      </c>
      <c r="K34" s="101">
        <f t="shared" ref="K34:K36" si="28">J34+3</f>
        <v>43761</v>
      </c>
      <c r="L34" s="101">
        <f t="shared" ref="L34:L36" si="29">K34+2</f>
        <v>43763</v>
      </c>
      <c r="M34" s="101">
        <f t="shared" ref="M34:M36" si="30">L34+3</f>
        <v>43766</v>
      </c>
      <c r="N34" s="130">
        <f t="shared" ref="N34:N36" si="31">M34+1</f>
        <v>43767</v>
      </c>
      <c r="O34" s="122">
        <f t="shared" ref="O34:O36" si="32">N34+4</f>
        <v>43771</v>
      </c>
      <c r="P34" s="128"/>
      <c r="Q34" s="128"/>
      <c r="R34" s="128"/>
    </row>
    <row r="35" spans="1:23" s="129" customFormat="1">
      <c r="A35" s="127" t="str">
        <f>欧洲!A11</f>
        <v>MATZ MAERSK/美慈马士基</v>
      </c>
      <c r="B35" s="127" t="str">
        <f>欧洲!B11</f>
        <v>938W</v>
      </c>
      <c r="C35" s="127">
        <f>欧洲!C11</f>
        <v>9619983</v>
      </c>
      <c r="D35" s="101">
        <f>欧洲!D11</f>
        <v>43722</v>
      </c>
      <c r="E35" s="101">
        <f>欧洲!E11</f>
        <v>43724</v>
      </c>
      <c r="F35" s="127" t="str">
        <f>欧洲!F11</f>
        <v>8:00 THU</v>
      </c>
      <c r="G35" s="127" t="str">
        <f>欧洲!G11</f>
        <v>6:00 FRI</v>
      </c>
      <c r="H35" s="101" t="s">
        <v>251</v>
      </c>
      <c r="I35" s="101">
        <f t="shared" ref="I35:I37" si="33">I34+7</f>
        <v>43734</v>
      </c>
      <c r="J35" s="101">
        <f t="shared" si="27"/>
        <v>43765</v>
      </c>
      <c r="K35" s="101">
        <f t="shared" si="28"/>
        <v>43768</v>
      </c>
      <c r="L35" s="101">
        <f t="shared" si="29"/>
        <v>43770</v>
      </c>
      <c r="M35" s="101">
        <f t="shared" si="30"/>
        <v>43773</v>
      </c>
      <c r="N35" s="130">
        <f t="shared" si="31"/>
        <v>43774</v>
      </c>
      <c r="O35" s="122">
        <f t="shared" si="32"/>
        <v>43778</v>
      </c>
      <c r="P35" s="128"/>
      <c r="Q35" s="128"/>
      <c r="R35" s="128"/>
    </row>
    <row r="36" spans="1:23" s="129" customFormat="1">
      <c r="A36" s="127" t="str">
        <f>欧洲!A12</f>
        <v>MANILA MAERSK/马尼拉马士基</v>
      </c>
      <c r="B36" s="127" t="str">
        <f>欧洲!B12</f>
        <v>939W</v>
      </c>
      <c r="C36" s="127">
        <f>欧洲!C12</f>
        <v>9780469</v>
      </c>
      <c r="D36" s="101">
        <f>欧洲!D12</f>
        <v>43729</v>
      </c>
      <c r="E36" s="101">
        <f>欧洲!E12</f>
        <v>43731</v>
      </c>
      <c r="F36" s="127" t="str">
        <f>欧洲!F12</f>
        <v>8:00 THU</v>
      </c>
      <c r="G36" s="127" t="str">
        <f>欧洲!G12</f>
        <v>6:00 FRI</v>
      </c>
      <c r="H36" s="101" t="s">
        <v>252</v>
      </c>
      <c r="I36" s="101">
        <f t="shared" si="33"/>
        <v>43741</v>
      </c>
      <c r="J36" s="101">
        <f t="shared" si="27"/>
        <v>43772</v>
      </c>
      <c r="K36" s="101">
        <f t="shared" si="28"/>
        <v>43775</v>
      </c>
      <c r="L36" s="101">
        <f t="shared" si="29"/>
        <v>43777</v>
      </c>
      <c r="M36" s="101">
        <f t="shared" si="30"/>
        <v>43780</v>
      </c>
      <c r="N36" s="130">
        <f t="shared" si="31"/>
        <v>43781</v>
      </c>
      <c r="O36" s="122">
        <f t="shared" si="32"/>
        <v>43785</v>
      </c>
      <c r="P36" s="128"/>
      <c r="Q36" s="128"/>
      <c r="R36" s="128"/>
    </row>
    <row r="37" spans="1:23" s="6" customFormat="1">
      <c r="A37" s="127" t="str">
        <f>欧洲!A13</f>
        <v>MARCHEN MAERSK /美诚马士基</v>
      </c>
      <c r="B37" s="127" t="str">
        <f>欧洲!B13</f>
        <v>940W</v>
      </c>
      <c r="C37" s="127">
        <f>欧洲!C13</f>
        <v>9632143</v>
      </c>
      <c r="D37" s="101">
        <f>欧洲!D13</f>
        <v>43736</v>
      </c>
      <c r="E37" s="101">
        <f>欧洲!E13</f>
        <v>43738</v>
      </c>
      <c r="F37" s="127" t="str">
        <f>欧洲!F13</f>
        <v>8:00 THU</v>
      </c>
      <c r="G37" s="127" t="str">
        <f>欧洲!G13</f>
        <v>6:00 FRI</v>
      </c>
      <c r="H37" s="101" t="s">
        <v>253</v>
      </c>
      <c r="I37" s="101">
        <f t="shared" si="33"/>
        <v>43748</v>
      </c>
      <c r="J37" s="101">
        <f t="shared" ref="J37" si="34">I37+31</f>
        <v>43779</v>
      </c>
      <c r="K37" s="101">
        <f t="shared" ref="K37" si="35">J37+3</f>
        <v>43782</v>
      </c>
      <c r="L37" s="101">
        <f t="shared" ref="L37" si="36">K37+2</f>
        <v>43784</v>
      </c>
      <c r="M37" s="101">
        <f t="shared" ref="M37" si="37">L37+3</f>
        <v>43787</v>
      </c>
      <c r="N37" s="130">
        <f t="shared" ref="N37" si="38">M37+1</f>
        <v>43788</v>
      </c>
      <c r="O37" s="122">
        <f t="shared" ref="O37" si="39">N37+4</f>
        <v>43792</v>
      </c>
      <c r="P37" s="41"/>
      <c r="Q37" s="41"/>
      <c r="R37" s="41"/>
      <c r="S37" s="34"/>
      <c r="T37" s="34"/>
      <c r="U37" s="34"/>
      <c r="V37" s="34"/>
      <c r="W37" s="34"/>
    </row>
    <row r="38" spans="1:23" ht="23.45" customHeight="1" thickBot="1">
      <c r="A38" s="19" t="s">
        <v>100</v>
      </c>
      <c r="P38" s="38"/>
      <c r="Q38" s="38"/>
      <c r="R38" s="38"/>
      <c r="S38" s="33"/>
      <c r="T38" s="33"/>
      <c r="U38" s="33"/>
      <c r="V38" s="33"/>
      <c r="W38" s="33"/>
    </row>
    <row r="39" spans="1:23" ht="14.45" customHeight="1">
      <c r="A39" s="159" t="s">
        <v>5</v>
      </c>
      <c r="B39" s="161" t="s">
        <v>0</v>
      </c>
      <c r="C39" s="161" t="s">
        <v>7</v>
      </c>
      <c r="D39" s="173" t="s">
        <v>3</v>
      </c>
      <c r="E39" s="176"/>
      <c r="F39" s="176"/>
      <c r="G39" s="177"/>
      <c r="H39" s="157" t="s">
        <v>8</v>
      </c>
      <c r="I39" s="157" t="s">
        <v>92</v>
      </c>
      <c r="J39" s="83" t="s">
        <v>39</v>
      </c>
      <c r="K39" s="38" t="s">
        <v>39</v>
      </c>
    </row>
    <row r="40" spans="1:23">
      <c r="A40" s="160"/>
      <c r="B40" s="162"/>
      <c r="C40" s="162"/>
      <c r="D40" s="84" t="s">
        <v>1</v>
      </c>
      <c r="E40" s="84" t="s">
        <v>2</v>
      </c>
      <c r="F40" s="84" t="s">
        <v>109</v>
      </c>
      <c r="G40" s="84" t="s">
        <v>4</v>
      </c>
      <c r="H40" s="158"/>
      <c r="I40" s="158"/>
      <c r="J40" s="87" t="s">
        <v>1</v>
      </c>
      <c r="K40" s="38"/>
    </row>
    <row r="41" spans="1:23">
      <c r="A41" s="28" t="str">
        <f>美加线!A17</f>
        <v xml:space="preserve">MAERSK HAMBURG马士基汉堡 </v>
      </c>
      <c r="B41" s="28" t="str">
        <f>美加线!B17</f>
        <v>935W</v>
      </c>
      <c r="C41" s="28">
        <f>美加线!C17</f>
        <v>9784312</v>
      </c>
      <c r="D41" s="39">
        <f>美加线!D17</f>
        <v>43708</v>
      </c>
      <c r="E41" s="39">
        <f>美加线!E17</f>
        <v>43709</v>
      </c>
      <c r="F41" s="115" t="str">
        <f>地中海!F9</f>
        <v>8:00 WED</v>
      </c>
      <c r="G41" s="115" t="str">
        <f>地中海!G9</f>
        <v>6:00 THU</v>
      </c>
      <c r="H41" s="28" t="str">
        <f>美加线!H17</f>
        <v>MAERSK PUELO 936E</v>
      </c>
      <c r="I41" s="39">
        <f>美加线!I17</f>
        <v>43714</v>
      </c>
      <c r="J41" s="40">
        <f>I41+34</f>
        <v>43748</v>
      </c>
      <c r="K41" s="38">
        <f>J41-E41</f>
        <v>39</v>
      </c>
    </row>
    <row r="42" spans="1:23">
      <c r="A42" s="28" t="str">
        <f>美加线!A18</f>
        <v>MAERSK HAVANA/马士基哈瓦那</v>
      </c>
      <c r="B42" s="28" t="str">
        <f>美加线!B18</f>
        <v>936W</v>
      </c>
      <c r="C42" s="28">
        <f>美加线!C18</f>
        <v>9784336</v>
      </c>
      <c r="D42" s="39">
        <f>美加线!D18</f>
        <v>43715</v>
      </c>
      <c r="E42" s="39">
        <f>美加线!E18</f>
        <v>43716</v>
      </c>
      <c r="F42" s="115" t="str">
        <f>地中海!F10</f>
        <v>8:00 WED</v>
      </c>
      <c r="G42" s="115" t="str">
        <f>地中海!G10</f>
        <v>6:00 THU</v>
      </c>
      <c r="H42" s="28" t="str">
        <f>美加线!H18</f>
        <v>MSC MARIANNA 937E</v>
      </c>
      <c r="I42" s="39">
        <f>美加线!I18</f>
        <v>43721</v>
      </c>
      <c r="J42" s="40">
        <f t="shared" ref="J42:J44" si="40">I42+34</f>
        <v>43755</v>
      </c>
      <c r="K42" s="38">
        <f t="shared" ref="K42:K44" si="41">J42-E42</f>
        <v>39</v>
      </c>
    </row>
    <row r="43" spans="1:23">
      <c r="A43" s="28" t="str">
        <f>美加线!A19</f>
        <v>MAERSK HERRERA /马士基何瑞娜</v>
      </c>
      <c r="B43" s="28" t="str">
        <f>美加线!B19</f>
        <v>937W</v>
      </c>
      <c r="C43" s="28">
        <f>美加线!C19</f>
        <v>9784324</v>
      </c>
      <c r="D43" s="39">
        <f>美加线!D19</f>
        <v>43722</v>
      </c>
      <c r="E43" s="39">
        <f>美加线!E19</f>
        <v>43723</v>
      </c>
      <c r="F43" s="115" t="str">
        <f>地中海!F11</f>
        <v>8:00 WED</v>
      </c>
      <c r="G43" s="115" t="str">
        <f>地中海!G11</f>
        <v>6:00 THU</v>
      </c>
      <c r="H43" s="28" t="str">
        <f>美加线!H19</f>
        <v>MSC DAMLA 938E</v>
      </c>
      <c r="I43" s="39">
        <f>美加线!I19</f>
        <v>43728</v>
      </c>
      <c r="J43" s="40">
        <f t="shared" si="40"/>
        <v>43762</v>
      </c>
      <c r="K43" s="38">
        <f t="shared" si="41"/>
        <v>39</v>
      </c>
    </row>
    <row r="44" spans="1:23">
      <c r="A44" s="28" t="str">
        <f>美加线!A20</f>
        <v>MSC SONIA /地中海 索尼亚</v>
      </c>
      <c r="B44" s="28" t="str">
        <f>美加线!B20</f>
        <v>QX938W</v>
      </c>
      <c r="C44" s="28">
        <f>美加线!C20</f>
        <v>9404663</v>
      </c>
      <c r="D44" s="39">
        <f>美加线!D20</f>
        <v>43729</v>
      </c>
      <c r="E44" s="39">
        <f>美加线!E20</f>
        <v>43730</v>
      </c>
      <c r="F44" s="115" t="str">
        <f>地中海!F12</f>
        <v>8:00 WED</v>
      </c>
      <c r="G44" s="115" t="str">
        <f>地中海!G12</f>
        <v>6:00 THU</v>
      </c>
      <c r="H44" s="28" t="str">
        <f>美加线!H20</f>
        <v>MSC STELLA 939E</v>
      </c>
      <c r="I44" s="39">
        <f>美加线!I20</f>
        <v>43735</v>
      </c>
      <c r="J44" s="40">
        <f t="shared" si="40"/>
        <v>43769</v>
      </c>
      <c r="K44" s="38">
        <f t="shared" si="41"/>
        <v>39</v>
      </c>
    </row>
    <row r="45" spans="1:23">
      <c r="A45" s="113" t="str">
        <f>美加线!A21</f>
        <v>MAERSK HUACHO/马士基瓦乔</v>
      </c>
      <c r="B45" s="113" t="str">
        <f>美加线!B21</f>
        <v>939W</v>
      </c>
      <c r="C45" s="113">
        <f>美加线!C21</f>
        <v>9848948</v>
      </c>
      <c r="D45" s="115">
        <f>美加线!D21</f>
        <v>43736</v>
      </c>
      <c r="E45" s="115">
        <f>美加线!E21</f>
        <v>43737</v>
      </c>
      <c r="F45" s="115" t="str">
        <f>地中海!F13</f>
        <v>8:00 WED</v>
      </c>
      <c r="G45" s="115" t="str">
        <f>地中海!G13</f>
        <v>6:00 THU</v>
      </c>
      <c r="H45" s="113" t="str">
        <f>美加线!H21</f>
        <v>CAPE PIONEER 940E</v>
      </c>
      <c r="I45" s="115">
        <f>美加线!I21</f>
        <v>43742</v>
      </c>
      <c r="J45" s="40">
        <f t="shared" ref="J45" si="42">I45+34</f>
        <v>43776</v>
      </c>
      <c r="K45" s="41"/>
      <c r="L45" s="37"/>
      <c r="M45" s="37"/>
      <c r="N45" s="37"/>
    </row>
    <row r="46" spans="1:23" ht="22.5" thickBot="1">
      <c r="A46" s="30" t="s">
        <v>22</v>
      </c>
      <c r="B46" s="23"/>
      <c r="C46" s="23"/>
      <c r="D46" s="58"/>
      <c r="E46" s="58"/>
      <c r="F46" s="58"/>
      <c r="G46" s="58"/>
      <c r="H46" s="58"/>
      <c r="I46" s="58"/>
      <c r="J46" s="58"/>
      <c r="K46" s="41"/>
    </row>
    <row r="47" spans="1:23">
      <c r="A47" s="169" t="s">
        <v>5</v>
      </c>
      <c r="B47" s="171" t="s">
        <v>0</v>
      </c>
      <c r="C47" s="171" t="s">
        <v>7</v>
      </c>
      <c r="D47" s="173" t="s">
        <v>3</v>
      </c>
      <c r="E47" s="174"/>
      <c r="F47" s="174"/>
      <c r="G47" s="175"/>
      <c r="H47" s="167" t="s">
        <v>8</v>
      </c>
      <c r="I47" s="167" t="s">
        <v>92</v>
      </c>
      <c r="J47" s="83" t="s">
        <v>122</v>
      </c>
      <c r="K47" s="41" t="s">
        <v>122</v>
      </c>
    </row>
    <row r="48" spans="1:23">
      <c r="A48" s="170"/>
      <c r="B48" s="172"/>
      <c r="C48" s="172"/>
      <c r="D48" s="84" t="s">
        <v>1</v>
      </c>
      <c r="E48" s="84" t="s">
        <v>2</v>
      </c>
      <c r="F48" s="84" t="s">
        <v>109</v>
      </c>
      <c r="G48" s="84" t="s">
        <v>4</v>
      </c>
      <c r="H48" s="168"/>
      <c r="I48" s="168"/>
      <c r="J48" s="87" t="s">
        <v>1</v>
      </c>
      <c r="K48" s="38"/>
    </row>
    <row r="49" spans="1:18">
      <c r="A49" s="29" t="str">
        <f>美加线!A33</f>
        <v>MAYVIEW MAERSK/美景马士基</v>
      </c>
      <c r="B49" s="29" t="str">
        <f>美加线!B33</f>
        <v>936W</v>
      </c>
      <c r="C49" s="29">
        <f>美加线!C33</f>
        <v>9619995</v>
      </c>
      <c r="D49" s="51">
        <f>美加线!D33</f>
        <v>43708</v>
      </c>
      <c r="E49" s="51">
        <f>美加线!E33</f>
        <v>43710</v>
      </c>
      <c r="F49" s="117" t="str">
        <f>美加线!F33</f>
        <v>8:00 THU</v>
      </c>
      <c r="G49" s="117" t="str">
        <f>美加线!G33</f>
        <v>6:00 FRI</v>
      </c>
      <c r="H49" s="27" t="str">
        <f>美加线!H33</f>
        <v>TBA 1E</v>
      </c>
      <c r="I49" s="117">
        <f>美加线!I33</f>
        <v>43722</v>
      </c>
      <c r="J49" s="45">
        <f>I49+21</f>
        <v>43743</v>
      </c>
      <c r="K49" s="38">
        <f>J49-E49</f>
        <v>33</v>
      </c>
    </row>
    <row r="50" spans="1:18">
      <c r="A50" s="29" t="str">
        <f>美加线!A34</f>
        <v>MSC MIRJA /地中海米茄</v>
      </c>
      <c r="B50" s="29" t="str">
        <f>美加线!B34</f>
        <v>937W</v>
      </c>
      <c r="C50" s="29">
        <f>美加线!C34</f>
        <v>9762338</v>
      </c>
      <c r="D50" s="51">
        <f>美加线!D34</f>
        <v>43715</v>
      </c>
      <c r="E50" s="51">
        <f>美加线!E34</f>
        <v>43717</v>
      </c>
      <c r="F50" s="117" t="str">
        <f>美加线!F34</f>
        <v>8:00 THU</v>
      </c>
      <c r="G50" s="117" t="str">
        <f>美加线!G34</f>
        <v>6:00 FRI</v>
      </c>
      <c r="H50" s="27" t="str">
        <f>美加线!H34</f>
        <v>AMERICA 88E</v>
      </c>
      <c r="I50" s="117">
        <f>美加线!I34</f>
        <v>43729</v>
      </c>
      <c r="J50" s="45">
        <f t="shared" ref="J50:J52" si="43">I50+21</f>
        <v>43750</v>
      </c>
      <c r="K50" s="38">
        <f t="shared" ref="K50:K52" si="44">J50-E50</f>
        <v>33</v>
      </c>
    </row>
    <row r="51" spans="1:18">
      <c r="A51" s="29" t="str">
        <f>美加线!A35</f>
        <v>MATZ MAERSK/美慈马士基</v>
      </c>
      <c r="B51" s="29" t="str">
        <f>美加线!B35</f>
        <v>938W</v>
      </c>
      <c r="C51" s="29">
        <f>美加线!C35</f>
        <v>9619983</v>
      </c>
      <c r="D51" s="51">
        <f>美加线!D35</f>
        <v>43722</v>
      </c>
      <c r="E51" s="51">
        <f>美加线!E35</f>
        <v>43724</v>
      </c>
      <c r="F51" s="117" t="str">
        <f>美加线!F35</f>
        <v>8:00 THU</v>
      </c>
      <c r="G51" s="117" t="str">
        <f>美加线!G35</f>
        <v>6:00 FRI</v>
      </c>
      <c r="H51" s="27" t="str">
        <f>美加线!H35</f>
        <v>SANTA LORETTA 4E</v>
      </c>
      <c r="I51" s="117">
        <f>美加线!I35</f>
        <v>43736</v>
      </c>
      <c r="J51" s="45">
        <f t="shared" si="43"/>
        <v>43757</v>
      </c>
      <c r="K51" s="38">
        <f t="shared" si="44"/>
        <v>33</v>
      </c>
    </row>
    <row r="52" spans="1:18" s="6" customFormat="1">
      <c r="A52" s="29" t="str">
        <f>美加线!A36</f>
        <v>MANILA MAERSK/马尼拉马士基</v>
      </c>
      <c r="B52" s="29" t="str">
        <f>美加线!B36</f>
        <v>939W</v>
      </c>
      <c r="C52" s="29">
        <f>美加线!C36</f>
        <v>9780469</v>
      </c>
      <c r="D52" s="51">
        <f>美加线!D36</f>
        <v>43729</v>
      </c>
      <c r="E52" s="51">
        <f>美加线!E36</f>
        <v>43731</v>
      </c>
      <c r="F52" s="117" t="str">
        <f>美加线!F36</f>
        <v>8:00 THU</v>
      </c>
      <c r="G52" s="117" t="str">
        <f>美加线!G36</f>
        <v>6:00 FRI</v>
      </c>
      <c r="H52" s="27" t="str">
        <f>美加线!H36</f>
        <v>CAPE SOUNIO 11E</v>
      </c>
      <c r="I52" s="117">
        <f>美加线!I36</f>
        <v>43743</v>
      </c>
      <c r="J52" s="45">
        <f t="shared" si="43"/>
        <v>43764</v>
      </c>
      <c r="K52" s="38">
        <f t="shared" si="44"/>
        <v>33</v>
      </c>
      <c r="L52" s="37"/>
      <c r="M52" s="37"/>
      <c r="N52" s="37"/>
      <c r="O52" s="37"/>
      <c r="P52" s="37"/>
      <c r="Q52" s="37"/>
      <c r="R52" s="37"/>
    </row>
    <row r="53" spans="1:18" ht="15" customHeight="1">
      <c r="A53" s="29" t="str">
        <f>美加线!A37</f>
        <v>MARCHEN MAERSK /美诚马士基</v>
      </c>
      <c r="B53" s="29" t="str">
        <f>美加线!B37</f>
        <v>940W</v>
      </c>
      <c r="C53" s="29">
        <f>美加线!C37</f>
        <v>9632143</v>
      </c>
      <c r="D53" s="117">
        <f>美加线!D37</f>
        <v>43736</v>
      </c>
      <c r="E53" s="117">
        <f>美加线!E37</f>
        <v>43738</v>
      </c>
      <c r="F53" s="117" t="str">
        <f>美加线!F37</f>
        <v>8:00 THU</v>
      </c>
      <c r="G53" s="117" t="str">
        <f>美加线!G37</f>
        <v>6:00 FRI</v>
      </c>
      <c r="H53" s="27" t="str">
        <f>美加线!H37</f>
        <v>ZIM ANTWERP 53E</v>
      </c>
      <c r="I53" s="117">
        <f>美加线!I37</f>
        <v>43750</v>
      </c>
      <c r="J53" s="45">
        <f t="shared" ref="J53" si="45">I53+21</f>
        <v>43771</v>
      </c>
    </row>
    <row r="54" spans="1:18">
      <c r="A54" s="4" t="str">
        <f>欧洲!A54</f>
        <v>大连地区联系机构：利胜地中海航运（上海）有限公司大连分公司</v>
      </c>
    </row>
    <row r="55" spans="1:18">
      <c r="A55" s="4" t="str">
        <f>欧洲!A55</f>
        <v>地址:   大连市中山区中山路136号希望大厦1101房间</v>
      </c>
    </row>
    <row r="56" spans="1:18">
      <c r="A56" s="4" t="str">
        <f>欧洲!A56</f>
        <v>公司网址：www.msc.com 销售热线：88007538/88007505/88007515 联系人:Zorro Chen/Lydia Bi/Crystal Li</v>
      </c>
    </row>
    <row r="57" spans="1:18">
      <c r="A57" s="17" t="str">
        <f>欧洲!A57</f>
        <v>The above schedule is for reference only and subject to changes with/without prior notice.</v>
      </c>
    </row>
    <row r="58" spans="1:18">
      <c r="A58" s="15" t="str">
        <f>欧洲!A58</f>
        <v>1. 上表之船期仅作为为普通船期公布之用途，不构成任何要约或承诺、不构成运输合同或服务合同的内容；</v>
      </c>
    </row>
    <row r="59" spans="1:18">
      <c r="A59" s="15" t="str">
        <f>欧洲!A59</f>
        <v>2. 上表中之转运时间、转运港口、开船时间、航线安排仅供参考，不构成任何要约或承诺，不构成运输合同或服务合同的内容；</v>
      </c>
    </row>
    <row r="60" spans="1:18">
      <c r="A60" s="15" t="str">
        <f>欧洲!A60</f>
        <v>3. 我司有权对本表内容进行更新、修改及解释。</v>
      </c>
    </row>
  </sheetData>
  <mergeCells count="36">
    <mergeCell ref="I39:I40"/>
    <mergeCell ref="A39:A40"/>
    <mergeCell ref="B39:B40"/>
    <mergeCell ref="C39:C40"/>
    <mergeCell ref="D39:G39"/>
    <mergeCell ref="H39:H40"/>
    <mergeCell ref="I31:I32"/>
    <mergeCell ref="A31:A32"/>
    <mergeCell ref="B31:B32"/>
    <mergeCell ref="C31:C32"/>
    <mergeCell ref="H31:H32"/>
    <mergeCell ref="D31:G31"/>
    <mergeCell ref="I15:I16"/>
    <mergeCell ref="A23:A24"/>
    <mergeCell ref="B23:B24"/>
    <mergeCell ref="C23:C24"/>
    <mergeCell ref="H23:H24"/>
    <mergeCell ref="I23:I24"/>
    <mergeCell ref="A15:A16"/>
    <mergeCell ref="B15:B16"/>
    <mergeCell ref="C15:C16"/>
    <mergeCell ref="H15:H16"/>
    <mergeCell ref="D15:G15"/>
    <mergeCell ref="D23:G23"/>
    <mergeCell ref="A7:A8"/>
    <mergeCell ref="B7:B8"/>
    <mergeCell ref="C7:C8"/>
    <mergeCell ref="H7:H8"/>
    <mergeCell ref="I7:I8"/>
    <mergeCell ref="D7:G7"/>
    <mergeCell ref="I47:I48"/>
    <mergeCell ref="A47:A48"/>
    <mergeCell ref="B47:B48"/>
    <mergeCell ref="C47:C48"/>
    <mergeCell ref="D47:G47"/>
    <mergeCell ref="H47:H48"/>
  </mergeCells>
  <phoneticPr fontId="5" type="noConversion"/>
  <pageMargins left="0.7" right="0.7" top="0.75" bottom="0.75" header="0.3" footer="0.3"/>
  <pageSetup paperSize="9" orientation="portrait" r:id="rId1"/>
  <headerFooter>
    <oddFooter>&amp;L&amp;1#&amp;"Calibri"&amp;10 Sensitivity: Internal</oddFooter>
  </headerFooter>
  <ignoredErrors>
    <ignoredError sqref="L33:L37" formula="1"/>
    <ignoredError sqref="K41:K4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topLeftCell="A4" workbookViewId="0">
      <selection activeCell="K23" sqref="K23"/>
    </sheetView>
  </sheetViews>
  <sheetFormatPr defaultRowHeight="13.5"/>
  <cols>
    <col min="1" max="1" width="35.5" customWidth="1"/>
    <col min="2" max="2" width="8.125" customWidth="1"/>
    <col min="4" max="7" width="11.625" style="36" bestFit="1" customWidth="1"/>
    <col min="8" max="8" width="29" style="36" bestFit="1" customWidth="1"/>
    <col min="9" max="13" width="11.625" style="36" bestFit="1" customWidth="1"/>
  </cols>
  <sheetData>
    <row r="1" spans="1:15" ht="14.45" customHeight="1">
      <c r="A1" s="1"/>
    </row>
    <row r="2" spans="1:15" ht="14.45" customHeight="1"/>
    <row r="5" spans="1:15" ht="15" customHeight="1"/>
    <row r="6" spans="1:15" ht="22.5" thickBot="1">
      <c r="A6" s="10" t="s">
        <v>18</v>
      </c>
    </row>
    <row r="7" spans="1:15" ht="14.45" customHeight="1">
      <c r="A7" s="159" t="s">
        <v>5</v>
      </c>
      <c r="B7" s="161" t="s">
        <v>0</v>
      </c>
      <c r="C7" s="161" t="s">
        <v>7</v>
      </c>
      <c r="D7" s="173" t="s">
        <v>3</v>
      </c>
      <c r="E7" s="176"/>
      <c r="F7" s="176"/>
      <c r="G7" s="177"/>
      <c r="H7" s="157" t="s">
        <v>8</v>
      </c>
      <c r="I7" s="157" t="s">
        <v>93</v>
      </c>
      <c r="J7" s="82" t="s">
        <v>84</v>
      </c>
      <c r="K7" s="82" t="s">
        <v>74</v>
      </c>
      <c r="L7" s="83" t="s">
        <v>73</v>
      </c>
      <c r="M7" s="38" t="s">
        <v>125</v>
      </c>
      <c r="N7" s="33" t="s">
        <v>74</v>
      </c>
      <c r="O7" s="33" t="s">
        <v>73</v>
      </c>
    </row>
    <row r="8" spans="1:15">
      <c r="A8" s="160"/>
      <c r="B8" s="162"/>
      <c r="C8" s="162"/>
      <c r="D8" s="84" t="s">
        <v>1</v>
      </c>
      <c r="E8" s="84" t="s">
        <v>2</v>
      </c>
      <c r="F8" s="84" t="s">
        <v>109</v>
      </c>
      <c r="G8" s="84" t="s">
        <v>4</v>
      </c>
      <c r="H8" s="158"/>
      <c r="I8" s="158"/>
      <c r="J8" s="86" t="s">
        <v>1</v>
      </c>
      <c r="K8" s="86" t="s">
        <v>1</v>
      </c>
      <c r="L8" s="87" t="s">
        <v>1</v>
      </c>
      <c r="M8" s="38"/>
      <c r="N8" s="33"/>
      <c r="O8" s="33"/>
    </row>
    <row r="9" spans="1:15">
      <c r="A9" s="28" t="str">
        <f>欧洲!A9</f>
        <v>MAYVIEW MAERSK/美景马士基</v>
      </c>
      <c r="B9" s="28" t="str">
        <f>欧洲!B9</f>
        <v>936W</v>
      </c>
      <c r="C9" s="28">
        <f>欧洲!C9</f>
        <v>9619995</v>
      </c>
      <c r="D9" s="39">
        <f>欧洲!D9</f>
        <v>43708</v>
      </c>
      <c r="E9" s="39">
        <f>欧洲!E9</f>
        <v>43710</v>
      </c>
      <c r="F9" s="115" t="str">
        <f>欧洲!F9</f>
        <v>8:00 THU</v>
      </c>
      <c r="G9" s="115" t="str">
        <f>欧洲!G9</f>
        <v>6:00 FRI</v>
      </c>
      <c r="H9" s="117" t="s">
        <v>254</v>
      </c>
      <c r="I9" s="117">
        <v>43723</v>
      </c>
      <c r="J9" s="117">
        <f>I9+19</f>
        <v>43742</v>
      </c>
      <c r="K9" s="117">
        <f>J9+5</f>
        <v>43747</v>
      </c>
      <c r="L9" s="45">
        <f>K9+3</f>
        <v>43750</v>
      </c>
      <c r="M9" s="38">
        <f>J9-E9</f>
        <v>32</v>
      </c>
      <c r="N9" s="33">
        <f>K9-E9</f>
        <v>37</v>
      </c>
      <c r="O9" s="33">
        <f>L9-E9</f>
        <v>40</v>
      </c>
    </row>
    <row r="10" spans="1:15">
      <c r="A10" s="28" t="str">
        <f>欧洲!A10</f>
        <v>MSC MIRJA /地中海米茄</v>
      </c>
      <c r="B10" s="28" t="str">
        <f>欧洲!B10</f>
        <v>937W</v>
      </c>
      <c r="C10" s="28">
        <f>欧洲!C10</f>
        <v>9762338</v>
      </c>
      <c r="D10" s="39">
        <f>欧洲!D10</f>
        <v>43715</v>
      </c>
      <c r="E10" s="39">
        <f>欧洲!E10</f>
        <v>43717</v>
      </c>
      <c r="F10" s="115" t="str">
        <f>欧洲!F10</f>
        <v>8:00 THU</v>
      </c>
      <c r="G10" s="115" t="str">
        <f>欧洲!G10</f>
        <v>6:00 FRI</v>
      </c>
      <c r="H10" s="117" t="s">
        <v>255</v>
      </c>
      <c r="I10" s="136">
        <f>I9+7</f>
        <v>43730</v>
      </c>
      <c r="J10" s="136">
        <f t="shared" ref="J10:J12" si="0">I10+19</f>
        <v>43749</v>
      </c>
      <c r="K10" s="136">
        <f t="shared" ref="K10:K12" si="1">J10+5</f>
        <v>43754</v>
      </c>
      <c r="L10" s="137">
        <f t="shared" ref="L10:L12" si="2">K10+3</f>
        <v>43757</v>
      </c>
      <c r="M10" s="38">
        <f t="shared" ref="M10:M12" si="3">J10-E10</f>
        <v>32</v>
      </c>
      <c r="N10" s="33">
        <f t="shared" ref="N10:N12" si="4">K10-E10</f>
        <v>37</v>
      </c>
      <c r="O10" s="33">
        <f t="shared" ref="O10:O12" si="5">L10-E10</f>
        <v>40</v>
      </c>
    </row>
    <row r="11" spans="1:15">
      <c r="A11" s="28" t="str">
        <f>欧洲!A11</f>
        <v>MATZ MAERSK/美慈马士基</v>
      </c>
      <c r="B11" s="28" t="str">
        <f>欧洲!B11</f>
        <v>938W</v>
      </c>
      <c r="C11" s="28">
        <f>欧洲!C11</f>
        <v>9619983</v>
      </c>
      <c r="D11" s="39">
        <f>欧洲!D11</f>
        <v>43722</v>
      </c>
      <c r="E11" s="39">
        <f>欧洲!E11</f>
        <v>43724</v>
      </c>
      <c r="F11" s="115" t="str">
        <f>欧洲!F11</f>
        <v>8:00 THU</v>
      </c>
      <c r="G11" s="115" t="str">
        <f>欧洲!G11</f>
        <v>6:00 FRI</v>
      </c>
      <c r="H11" s="46" t="s">
        <v>256</v>
      </c>
      <c r="I11" s="117">
        <f t="shared" ref="I11:I13" si="6">I10+7</f>
        <v>43737</v>
      </c>
      <c r="J11" s="117">
        <f t="shared" si="0"/>
        <v>43756</v>
      </c>
      <c r="K11" s="117">
        <f t="shared" si="1"/>
        <v>43761</v>
      </c>
      <c r="L11" s="45">
        <f t="shared" si="2"/>
        <v>43764</v>
      </c>
      <c r="M11" s="38">
        <f t="shared" si="3"/>
        <v>32</v>
      </c>
      <c r="N11" s="33">
        <f t="shared" si="4"/>
        <v>37</v>
      </c>
      <c r="O11" s="33">
        <f t="shared" si="5"/>
        <v>40</v>
      </c>
    </row>
    <row r="12" spans="1:15">
      <c r="A12" s="28" t="str">
        <f>欧洲!A12</f>
        <v>MANILA MAERSK/马尼拉马士基</v>
      </c>
      <c r="B12" s="28" t="str">
        <f>欧洲!B12</f>
        <v>939W</v>
      </c>
      <c r="C12" s="28">
        <f>欧洲!C12</f>
        <v>9780469</v>
      </c>
      <c r="D12" s="39">
        <f>欧洲!D12</f>
        <v>43729</v>
      </c>
      <c r="E12" s="39">
        <f>欧洲!E12</f>
        <v>43731</v>
      </c>
      <c r="F12" s="115" t="str">
        <f>欧洲!F12</f>
        <v>8:00 THU</v>
      </c>
      <c r="G12" s="115" t="str">
        <f>欧洲!G12</f>
        <v>6:00 FRI</v>
      </c>
      <c r="H12" s="46" t="s">
        <v>257</v>
      </c>
      <c r="I12" s="117">
        <f t="shared" si="6"/>
        <v>43744</v>
      </c>
      <c r="J12" s="117">
        <f t="shared" si="0"/>
        <v>43763</v>
      </c>
      <c r="K12" s="117">
        <f t="shared" si="1"/>
        <v>43768</v>
      </c>
      <c r="L12" s="45">
        <f t="shared" si="2"/>
        <v>43771</v>
      </c>
      <c r="M12" s="38">
        <f t="shared" si="3"/>
        <v>32</v>
      </c>
      <c r="N12" s="33">
        <f t="shared" si="4"/>
        <v>37</v>
      </c>
      <c r="O12" s="33">
        <f t="shared" si="5"/>
        <v>40</v>
      </c>
    </row>
    <row r="13" spans="1:15">
      <c r="A13" s="113" t="str">
        <f>欧洲!A13</f>
        <v>MARCHEN MAERSK /美诚马士基</v>
      </c>
      <c r="B13" s="113" t="str">
        <f>欧洲!B13</f>
        <v>940W</v>
      </c>
      <c r="C13" s="113">
        <f>欧洲!C13</f>
        <v>9632143</v>
      </c>
      <c r="D13" s="115">
        <f>欧洲!D13</f>
        <v>43736</v>
      </c>
      <c r="E13" s="115">
        <f>欧洲!E13</f>
        <v>43738</v>
      </c>
      <c r="F13" s="115" t="str">
        <f>欧洲!F13</f>
        <v>8:00 THU</v>
      </c>
      <c r="G13" s="115" t="str">
        <f>欧洲!G13</f>
        <v>6:00 FRI</v>
      </c>
      <c r="H13" s="46" t="s">
        <v>258</v>
      </c>
      <c r="I13" s="117">
        <f t="shared" si="6"/>
        <v>43751</v>
      </c>
      <c r="J13" s="117">
        <f t="shared" ref="J13" si="7">I13+19</f>
        <v>43770</v>
      </c>
      <c r="K13" s="117">
        <f t="shared" ref="K13" si="8">J13+5</f>
        <v>43775</v>
      </c>
      <c r="L13" s="45">
        <f t="shared" ref="L13" si="9">K13+3</f>
        <v>43778</v>
      </c>
      <c r="M13" s="42"/>
      <c r="N13" s="33"/>
      <c r="O13" s="33"/>
    </row>
    <row r="14" spans="1:15" ht="22.5" thickBot="1">
      <c r="A14" s="10" t="s">
        <v>108</v>
      </c>
      <c r="L14" s="47"/>
      <c r="M14" s="47"/>
    </row>
    <row r="15" spans="1:15" ht="14.45" customHeight="1">
      <c r="A15" s="159" t="s">
        <v>5</v>
      </c>
      <c r="B15" s="161" t="s">
        <v>0</v>
      </c>
      <c r="C15" s="161" t="s">
        <v>7</v>
      </c>
      <c r="D15" s="173" t="s">
        <v>3</v>
      </c>
      <c r="E15" s="176"/>
      <c r="F15" s="176"/>
      <c r="G15" s="177"/>
      <c r="H15" s="157" t="s">
        <v>8</v>
      </c>
      <c r="I15" s="157" t="s">
        <v>93</v>
      </c>
      <c r="J15" s="91" t="s">
        <v>54</v>
      </c>
      <c r="K15" s="38" t="s">
        <v>54</v>
      </c>
    </row>
    <row r="16" spans="1:15">
      <c r="A16" s="160"/>
      <c r="B16" s="162"/>
      <c r="C16" s="162"/>
      <c r="D16" s="84" t="s">
        <v>1</v>
      </c>
      <c r="E16" s="84" t="s">
        <v>2</v>
      </c>
      <c r="F16" s="84" t="s">
        <v>109</v>
      </c>
      <c r="G16" s="84" t="s">
        <v>4</v>
      </c>
      <c r="H16" s="158"/>
      <c r="I16" s="158"/>
      <c r="J16" s="92" t="s">
        <v>1</v>
      </c>
      <c r="K16" s="38"/>
    </row>
    <row r="17" spans="1:13">
      <c r="A17" s="28" t="str">
        <f>地中海!A9</f>
        <v xml:space="preserve">MAERSK HAMBURG马士基汉堡 </v>
      </c>
      <c r="B17" s="28" t="str">
        <f>地中海!B9</f>
        <v>935W</v>
      </c>
      <c r="C17" s="28">
        <f>地中海!C9</f>
        <v>9784312</v>
      </c>
      <c r="D17" s="39">
        <f>地中海!D9</f>
        <v>43708</v>
      </c>
      <c r="E17" s="39">
        <f>地中海!E9</f>
        <v>43709</v>
      </c>
      <c r="F17" s="115" t="str">
        <f>地中海!F9</f>
        <v>8:00 WED</v>
      </c>
      <c r="G17" s="115" t="str">
        <f>地中海!G9</f>
        <v>6:00 THU</v>
      </c>
      <c r="H17" s="116" t="s">
        <v>259</v>
      </c>
      <c r="I17" s="43">
        <v>43721</v>
      </c>
      <c r="J17" s="49">
        <f>I17+33</f>
        <v>43754</v>
      </c>
      <c r="K17" s="38">
        <f>J17-E17</f>
        <v>45</v>
      </c>
      <c r="L17" s="57"/>
      <c r="M17" s="57"/>
    </row>
    <row r="18" spans="1:13">
      <c r="A18" s="28" t="str">
        <f>地中海!A10</f>
        <v>MAERSK HAVANA/马士基哈瓦那</v>
      </c>
      <c r="B18" s="28" t="str">
        <f>地中海!B10</f>
        <v>936W</v>
      </c>
      <c r="C18" s="28">
        <f>地中海!C10</f>
        <v>9784336</v>
      </c>
      <c r="D18" s="39">
        <f>地中海!D10</f>
        <v>43715</v>
      </c>
      <c r="E18" s="39">
        <f>地中海!E10</f>
        <v>43716</v>
      </c>
      <c r="F18" s="115" t="str">
        <f>地中海!F10</f>
        <v>8:00 WED</v>
      </c>
      <c r="G18" s="115" t="str">
        <f>地中海!G10</f>
        <v>6:00 THU</v>
      </c>
      <c r="H18" s="67" t="s">
        <v>260</v>
      </c>
      <c r="I18" s="43">
        <f>I17+7</f>
        <v>43728</v>
      </c>
      <c r="J18" s="49">
        <f t="shared" ref="J18:J20" si="10">I18+33</f>
        <v>43761</v>
      </c>
      <c r="K18" s="38">
        <f t="shared" ref="K18:K20" si="11">J18-E18</f>
        <v>45</v>
      </c>
      <c r="L18" s="57"/>
      <c r="M18" s="57"/>
    </row>
    <row r="19" spans="1:13">
      <c r="A19" s="28" t="str">
        <f>地中海!A11</f>
        <v>MAERSK HERRERA /马士基何瑞娜</v>
      </c>
      <c r="B19" s="28" t="str">
        <f>地中海!B11</f>
        <v>937W</v>
      </c>
      <c r="C19" s="28">
        <f>地中海!C11</f>
        <v>9784324</v>
      </c>
      <c r="D19" s="39">
        <f>地中海!D11</f>
        <v>43722</v>
      </c>
      <c r="E19" s="39">
        <f>地中海!E11</f>
        <v>43723</v>
      </c>
      <c r="F19" s="115" t="str">
        <f>地中海!F11</f>
        <v>8:00 WED</v>
      </c>
      <c r="G19" s="115" t="str">
        <f>地中海!G11</f>
        <v>6:00 THU</v>
      </c>
      <c r="H19" s="138" t="s">
        <v>261</v>
      </c>
      <c r="I19" s="43">
        <f t="shared" ref="I19:I21" si="12">I18+7</f>
        <v>43735</v>
      </c>
      <c r="J19" s="49">
        <f t="shared" si="10"/>
        <v>43768</v>
      </c>
      <c r="K19" s="38">
        <f t="shared" si="11"/>
        <v>45</v>
      </c>
      <c r="L19" s="57"/>
      <c r="M19" s="57"/>
    </row>
    <row r="20" spans="1:13">
      <c r="A20" s="28" t="str">
        <f>地中海!A12</f>
        <v>MSC SONIA /地中海 索尼亚</v>
      </c>
      <c r="B20" s="28" t="str">
        <f>地中海!B12</f>
        <v>QX938W</v>
      </c>
      <c r="C20" s="28">
        <f>地中海!C12</f>
        <v>9404663</v>
      </c>
      <c r="D20" s="39">
        <f>地中海!D12</f>
        <v>43729</v>
      </c>
      <c r="E20" s="39">
        <f>地中海!E12</f>
        <v>43730</v>
      </c>
      <c r="F20" s="115" t="str">
        <f>地中海!F12</f>
        <v>8:00 WED</v>
      </c>
      <c r="G20" s="115" t="str">
        <f>地中海!G12</f>
        <v>6:00 THU</v>
      </c>
      <c r="H20" s="138" t="s">
        <v>262</v>
      </c>
      <c r="I20" s="43">
        <f t="shared" si="12"/>
        <v>43742</v>
      </c>
      <c r="J20" s="49">
        <f t="shared" si="10"/>
        <v>43775</v>
      </c>
      <c r="K20" s="38">
        <f t="shared" si="11"/>
        <v>45</v>
      </c>
      <c r="L20" s="57"/>
      <c r="M20" s="57"/>
    </row>
    <row r="21" spans="1:13">
      <c r="A21" s="113" t="str">
        <f>地中海!A13</f>
        <v>MAERSK HUACHO/马士基瓦乔</v>
      </c>
      <c r="B21" s="113" t="str">
        <f>地中海!B13</f>
        <v>939W</v>
      </c>
      <c r="C21" s="113">
        <f>地中海!C13</f>
        <v>9848948</v>
      </c>
      <c r="D21" s="115">
        <f>地中海!D13</f>
        <v>43736</v>
      </c>
      <c r="E21" s="115">
        <f>地中海!E13</f>
        <v>43737</v>
      </c>
      <c r="F21" s="115" t="str">
        <f>地中海!F13</f>
        <v>8:00 WED</v>
      </c>
      <c r="G21" s="115" t="str">
        <f>地中海!G13</f>
        <v>6:00 THU</v>
      </c>
      <c r="H21" s="116" t="s">
        <v>263</v>
      </c>
      <c r="I21" s="116">
        <f t="shared" si="12"/>
        <v>43749</v>
      </c>
      <c r="J21" s="49">
        <f t="shared" ref="J21" si="13">I21+33</f>
        <v>43782</v>
      </c>
      <c r="K21" s="38"/>
      <c r="L21" s="57"/>
      <c r="M21" s="57"/>
    </row>
    <row r="22" spans="1:13" s="4" customFormat="1" ht="12.6" customHeight="1">
      <c r="A22" s="4" t="str">
        <f>欧洲!A54</f>
        <v>大连地区联系机构：利胜地中海航运（上海）有限公司大连分公司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3" s="4" customFormat="1" ht="11.25">
      <c r="A23" s="4" t="str">
        <f>欧洲!A55</f>
        <v>地址:   大连市中山区中山路136号希望大厦1101房间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s="4" customFormat="1" ht="11.25">
      <c r="A24" s="4" t="str">
        <f>欧洲!A56</f>
        <v>公司网址：www.msc.com 销售热线：88007538/88007505/88007515 联系人:Zorro Chen/Lydia Bi/Crystal Li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s="4" customFormat="1" ht="12">
      <c r="A25" s="18" t="str">
        <f>欧洲!A57</f>
        <v>The above schedule is for reference only and subject to changes with/without prior notice.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s="15" customFormat="1" ht="11.25">
      <c r="A26" s="15" t="str">
        <f>欧洲!A58</f>
        <v>1. 上表之船期仅作为为普通船期公布之用途，不构成任何要约或承诺、不构成运输合同或服务合同的内容；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1:13" s="15" customFormat="1" ht="11.25">
      <c r="A27" s="15" t="str">
        <f>欧洲!A59</f>
        <v>2. 上表中之转运时间、转运港口、开船时间、航线安排仅供参考，不构成任何要约或承诺，不构成运输合同或服务合同的内容；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13" s="15" customFormat="1" ht="11.25">
      <c r="A28" s="15" t="str">
        <f>欧洲!A60</f>
        <v>3. 我司有权对本表内容进行更新、修改及解释。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</row>
  </sheetData>
  <mergeCells count="12">
    <mergeCell ref="I15:I16"/>
    <mergeCell ref="A15:A16"/>
    <mergeCell ref="B15:B16"/>
    <mergeCell ref="C15:C16"/>
    <mergeCell ref="H15:H16"/>
    <mergeCell ref="D15:G15"/>
    <mergeCell ref="A7:A8"/>
    <mergeCell ref="B7:B8"/>
    <mergeCell ref="C7:C8"/>
    <mergeCell ref="H7:H8"/>
    <mergeCell ref="I7:I8"/>
    <mergeCell ref="D7:G7"/>
  </mergeCells>
  <phoneticPr fontId="5" type="noConversion"/>
  <pageMargins left="0.7" right="0.7" top="0.75" bottom="0.75" header="0.3" footer="0.3"/>
  <pageSetup paperSize="9" orientation="portrait" r:id="rId1"/>
  <headerFooter>
    <oddFooter>&amp;L&amp;1#&amp;"Calibri"&amp;10 Sensitivity: Internal</oddFooter>
  </headerFooter>
  <ignoredErrors>
    <ignoredError sqref="M9:O12 K17:K20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5"/>
  <sheetViews>
    <sheetView topLeftCell="A4" workbookViewId="0">
      <selection activeCell="H21" sqref="H21"/>
    </sheetView>
  </sheetViews>
  <sheetFormatPr defaultRowHeight="13.5"/>
  <cols>
    <col min="1" max="1" width="32.375" customWidth="1"/>
    <col min="2" max="2" width="9" bestFit="1" customWidth="1"/>
    <col min="4" max="5" width="11.625" style="36" bestFit="1" customWidth="1"/>
    <col min="6" max="6" width="10.375" style="36" customWidth="1"/>
    <col min="7" max="7" width="8.875" style="36"/>
    <col min="8" max="8" width="28.125" style="36" bestFit="1" customWidth="1"/>
    <col min="9" max="9" width="14.75" style="36" bestFit="1" customWidth="1"/>
    <col min="10" max="11" width="11.625" style="36" bestFit="1" customWidth="1"/>
    <col min="12" max="12" width="12.125" style="36" bestFit="1" customWidth="1"/>
    <col min="13" max="13" width="11.75" style="36" customWidth="1"/>
    <col min="14" max="14" width="16.5" style="36" bestFit="1" customWidth="1"/>
    <col min="15" max="15" width="15.5" style="36" bestFit="1" customWidth="1"/>
    <col min="16" max="21" width="11.625" style="36" bestFit="1" customWidth="1"/>
  </cols>
  <sheetData>
    <row r="1" spans="1:33" ht="14.45" customHeight="1">
      <c r="A1" s="1"/>
    </row>
    <row r="2" spans="1:33" ht="14.45" customHeight="1"/>
    <row r="6" spans="1:33" ht="22.5" thickBot="1">
      <c r="A6" s="10" t="s">
        <v>21</v>
      </c>
    </row>
    <row r="7" spans="1:33" ht="14.45" customHeight="1">
      <c r="A7" s="159" t="s">
        <v>5</v>
      </c>
      <c r="B7" s="161" t="s">
        <v>0</v>
      </c>
      <c r="C7" s="161" t="s">
        <v>7</v>
      </c>
      <c r="D7" s="173" t="s">
        <v>3</v>
      </c>
      <c r="E7" s="176"/>
      <c r="F7" s="176"/>
      <c r="G7" s="177"/>
      <c r="H7" s="157" t="s">
        <v>8</v>
      </c>
      <c r="I7" s="157" t="s">
        <v>94</v>
      </c>
      <c r="J7" s="82" t="s">
        <v>57</v>
      </c>
      <c r="K7" s="90" t="s">
        <v>58</v>
      </c>
      <c r="L7" s="90" t="s">
        <v>112</v>
      </c>
      <c r="M7" s="90" t="s">
        <v>60</v>
      </c>
      <c r="N7" s="90" t="s">
        <v>63</v>
      </c>
      <c r="O7" s="90" t="s">
        <v>61</v>
      </c>
      <c r="P7" s="83" t="s">
        <v>91</v>
      </c>
      <c r="Q7" s="38" t="s">
        <v>57</v>
      </c>
      <c r="R7" s="38" t="s">
        <v>58</v>
      </c>
      <c r="S7" s="38" t="s">
        <v>59</v>
      </c>
      <c r="T7" s="38" t="s">
        <v>112</v>
      </c>
      <c r="U7" s="38" t="s">
        <v>60</v>
      </c>
      <c r="V7" s="33" t="s">
        <v>63</v>
      </c>
      <c r="W7" s="33" t="s">
        <v>61</v>
      </c>
      <c r="X7" s="33" t="s">
        <v>91</v>
      </c>
      <c r="Y7" s="33"/>
      <c r="Z7" s="33"/>
      <c r="AA7" s="33"/>
      <c r="AB7" s="33"/>
      <c r="AC7" s="33"/>
      <c r="AD7" s="33"/>
      <c r="AE7" s="33"/>
      <c r="AF7" s="33"/>
    </row>
    <row r="8" spans="1:33">
      <c r="A8" s="160"/>
      <c r="B8" s="162"/>
      <c r="C8" s="162"/>
      <c r="D8" s="84" t="s">
        <v>1</v>
      </c>
      <c r="E8" s="84" t="s">
        <v>2</v>
      </c>
      <c r="F8" s="84" t="s">
        <v>109</v>
      </c>
      <c r="G8" s="84" t="s">
        <v>4</v>
      </c>
      <c r="H8" s="158"/>
      <c r="I8" s="158"/>
      <c r="J8" s="86" t="s">
        <v>1</v>
      </c>
      <c r="K8" s="84" t="s">
        <v>1</v>
      </c>
      <c r="L8" s="84" t="s">
        <v>1</v>
      </c>
      <c r="M8" s="84" t="s">
        <v>1</v>
      </c>
      <c r="N8" s="84" t="s">
        <v>1</v>
      </c>
      <c r="O8" s="84" t="s">
        <v>1</v>
      </c>
      <c r="P8" s="87" t="s">
        <v>1</v>
      </c>
      <c r="Q8" s="38"/>
      <c r="R8" s="38"/>
      <c r="S8" s="38"/>
      <c r="T8" s="38"/>
      <c r="U8" s="38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</row>
    <row r="9" spans="1:33">
      <c r="A9" s="28" t="str">
        <f>地中海!A9</f>
        <v xml:space="preserve">MAERSK HAMBURG马士基汉堡 </v>
      </c>
      <c r="B9" s="28" t="str">
        <f>地中海!B9</f>
        <v>935W</v>
      </c>
      <c r="C9" s="28">
        <f>地中海!C9</f>
        <v>9784312</v>
      </c>
      <c r="D9" s="39">
        <f>地中海!D9</f>
        <v>43708</v>
      </c>
      <c r="E9" s="39">
        <f>地中海!E9</f>
        <v>43709</v>
      </c>
      <c r="F9" s="115" t="str">
        <f>地中海!F9</f>
        <v>8:00 WED</v>
      </c>
      <c r="G9" s="115" t="str">
        <f>地中海!G9</f>
        <v>6:00 THU</v>
      </c>
      <c r="H9" s="116" t="s">
        <v>264</v>
      </c>
      <c r="I9" s="43">
        <v>43726</v>
      </c>
      <c r="J9" s="43">
        <f>I9+7</f>
        <v>43733</v>
      </c>
      <c r="K9" s="43">
        <f>J9+4</f>
        <v>43737</v>
      </c>
      <c r="L9" s="43">
        <f>K9+4</f>
        <v>43741</v>
      </c>
      <c r="M9" s="43">
        <f>L9+5</f>
        <v>43746</v>
      </c>
      <c r="N9" s="43">
        <f>M9+1</f>
        <v>43747</v>
      </c>
      <c r="O9" s="43">
        <f>N9+2</f>
        <v>43749</v>
      </c>
      <c r="P9" s="49">
        <f>O9+2</f>
        <v>43751</v>
      </c>
      <c r="Q9" s="38">
        <f>J9-E9</f>
        <v>24</v>
      </c>
      <c r="R9" s="38">
        <f>K9-E9</f>
        <v>28</v>
      </c>
      <c r="S9" s="38" t="e">
        <f>#REF!-E9</f>
        <v>#REF!</v>
      </c>
      <c r="T9" s="38">
        <f>L9-E9</f>
        <v>32</v>
      </c>
      <c r="U9" s="38">
        <f>M9-E9</f>
        <v>37</v>
      </c>
      <c r="V9" s="33">
        <f>N9-E9</f>
        <v>38</v>
      </c>
      <c r="W9" s="33">
        <f>O9-E9</f>
        <v>40</v>
      </c>
      <c r="X9" s="33">
        <f>P9-E9</f>
        <v>42</v>
      </c>
      <c r="Y9" s="33"/>
      <c r="Z9" s="33"/>
      <c r="AA9" s="33"/>
      <c r="AB9" s="33"/>
      <c r="AC9" s="33"/>
      <c r="AD9" s="33"/>
      <c r="AE9" s="33"/>
      <c r="AF9" s="33"/>
    </row>
    <row r="10" spans="1:33">
      <c r="A10" s="28" t="str">
        <f>地中海!A10</f>
        <v>MAERSK HAVANA/马士基哈瓦那</v>
      </c>
      <c r="B10" s="28" t="str">
        <f>地中海!B10</f>
        <v>936W</v>
      </c>
      <c r="C10" s="28">
        <f>地中海!C10</f>
        <v>9784336</v>
      </c>
      <c r="D10" s="39">
        <f>地中海!D10</f>
        <v>43715</v>
      </c>
      <c r="E10" s="39">
        <f>地中海!E10</f>
        <v>43716</v>
      </c>
      <c r="F10" s="115" t="str">
        <f>地中海!F10</f>
        <v>8:00 WED</v>
      </c>
      <c r="G10" s="115" t="str">
        <f>地中海!G10</f>
        <v>6:00 THU</v>
      </c>
      <c r="H10" s="67" t="s">
        <v>265</v>
      </c>
      <c r="I10" s="67">
        <f>I9+7</f>
        <v>43733</v>
      </c>
      <c r="J10" s="67">
        <f t="shared" ref="J10:J12" si="0">I10+7</f>
        <v>43740</v>
      </c>
      <c r="K10" s="67">
        <f t="shared" ref="K10:K12" si="1">J10+4</f>
        <v>43744</v>
      </c>
      <c r="L10" s="43">
        <f t="shared" ref="L10:L12" si="2">K10+4</f>
        <v>43748</v>
      </c>
      <c r="M10" s="67">
        <f t="shared" ref="M10:M12" si="3">L10+5</f>
        <v>43753</v>
      </c>
      <c r="N10" s="67">
        <f t="shared" ref="N10:N12" si="4">M10+1</f>
        <v>43754</v>
      </c>
      <c r="O10" s="67">
        <f t="shared" ref="O10:P12" si="5">N10+2</f>
        <v>43756</v>
      </c>
      <c r="P10" s="68">
        <f t="shared" si="5"/>
        <v>43758</v>
      </c>
      <c r="Q10" s="38">
        <f>J10-E10</f>
        <v>24</v>
      </c>
      <c r="R10" s="38">
        <f>K10-E10</f>
        <v>28</v>
      </c>
      <c r="S10" s="38" t="e">
        <f>#REF!-E10</f>
        <v>#REF!</v>
      </c>
      <c r="T10" s="38">
        <f>L10-E10</f>
        <v>32</v>
      </c>
      <c r="U10" s="38">
        <f>M10-E10</f>
        <v>37</v>
      </c>
      <c r="V10" s="33">
        <f>N10-E10</f>
        <v>38</v>
      </c>
      <c r="W10" s="33">
        <f>O10-E10</f>
        <v>40</v>
      </c>
      <c r="X10" s="33">
        <f>P10-E10</f>
        <v>42</v>
      </c>
      <c r="Y10" s="33"/>
      <c r="Z10" s="33"/>
      <c r="AA10" s="33"/>
      <c r="AB10" s="33"/>
      <c r="AC10" s="33"/>
      <c r="AD10" s="33"/>
      <c r="AE10" s="33"/>
      <c r="AF10" s="33"/>
    </row>
    <row r="11" spans="1:33">
      <c r="A11" s="28" t="str">
        <f>地中海!A11</f>
        <v>MAERSK HERRERA /马士基何瑞娜</v>
      </c>
      <c r="B11" s="28" t="str">
        <f>地中海!B11</f>
        <v>937W</v>
      </c>
      <c r="C11" s="28">
        <f>地中海!C11</f>
        <v>9784324</v>
      </c>
      <c r="D11" s="39">
        <f>地中海!D11</f>
        <v>43722</v>
      </c>
      <c r="E11" s="39">
        <f>地中海!E11</f>
        <v>43723</v>
      </c>
      <c r="F11" s="115" t="str">
        <f>地中海!F11</f>
        <v>8:00 WED</v>
      </c>
      <c r="G11" s="115" t="str">
        <f>地中海!G11</f>
        <v>6:00 THU</v>
      </c>
      <c r="H11" s="116" t="s">
        <v>266</v>
      </c>
      <c r="I11" s="43">
        <f t="shared" ref="I11:I13" si="6">I10+7</f>
        <v>43740</v>
      </c>
      <c r="J11" s="43">
        <f t="shared" si="0"/>
        <v>43747</v>
      </c>
      <c r="K11" s="43">
        <f t="shared" si="1"/>
        <v>43751</v>
      </c>
      <c r="L11" s="43">
        <f t="shared" si="2"/>
        <v>43755</v>
      </c>
      <c r="M11" s="43">
        <f t="shared" si="3"/>
        <v>43760</v>
      </c>
      <c r="N11" s="43">
        <f t="shared" si="4"/>
        <v>43761</v>
      </c>
      <c r="O11" s="43">
        <f t="shared" si="5"/>
        <v>43763</v>
      </c>
      <c r="P11" s="49">
        <f t="shared" si="5"/>
        <v>43765</v>
      </c>
      <c r="Q11" s="38">
        <f>J11-E11</f>
        <v>24</v>
      </c>
      <c r="R11" s="38">
        <f>K11-E11</f>
        <v>28</v>
      </c>
      <c r="S11" s="38" t="e">
        <f>#REF!-E11</f>
        <v>#REF!</v>
      </c>
      <c r="T11" s="38">
        <f>L11-E11</f>
        <v>32</v>
      </c>
      <c r="U11" s="38">
        <f>M11-E11</f>
        <v>37</v>
      </c>
      <c r="V11" s="33">
        <f>N11-E11</f>
        <v>38</v>
      </c>
      <c r="W11" s="33">
        <f>O11-E11</f>
        <v>40</v>
      </c>
      <c r="X11" s="33">
        <f>P11-E11</f>
        <v>42</v>
      </c>
      <c r="Y11" s="33"/>
      <c r="Z11" s="33"/>
      <c r="AA11" s="33"/>
      <c r="AB11" s="33"/>
      <c r="AC11" s="33"/>
      <c r="AD11" s="33"/>
      <c r="AE11" s="33"/>
      <c r="AF11" s="33"/>
    </row>
    <row r="12" spans="1:33">
      <c r="A12" s="28" t="str">
        <f>地中海!A12</f>
        <v>MSC SONIA /地中海 索尼亚</v>
      </c>
      <c r="B12" s="28" t="str">
        <f>地中海!B12</f>
        <v>QX938W</v>
      </c>
      <c r="C12" s="28">
        <f>地中海!C12</f>
        <v>9404663</v>
      </c>
      <c r="D12" s="39">
        <f>地中海!D12</f>
        <v>43729</v>
      </c>
      <c r="E12" s="39">
        <f>地中海!E12</f>
        <v>43730</v>
      </c>
      <c r="F12" s="115" t="str">
        <f>地中海!F12</f>
        <v>8:00 WED</v>
      </c>
      <c r="G12" s="115" t="str">
        <f>地中海!G12</f>
        <v>6:00 THU</v>
      </c>
      <c r="H12" s="116" t="s">
        <v>267</v>
      </c>
      <c r="I12" s="43">
        <f t="shared" si="6"/>
        <v>43747</v>
      </c>
      <c r="J12" s="43">
        <f t="shared" si="0"/>
        <v>43754</v>
      </c>
      <c r="K12" s="43">
        <f t="shared" si="1"/>
        <v>43758</v>
      </c>
      <c r="L12" s="43">
        <f t="shared" si="2"/>
        <v>43762</v>
      </c>
      <c r="M12" s="43">
        <f t="shared" si="3"/>
        <v>43767</v>
      </c>
      <c r="N12" s="43">
        <f t="shared" si="4"/>
        <v>43768</v>
      </c>
      <c r="O12" s="43">
        <f t="shared" si="5"/>
        <v>43770</v>
      </c>
      <c r="P12" s="49">
        <f t="shared" si="5"/>
        <v>43772</v>
      </c>
      <c r="Q12" s="38">
        <f>J12-E12</f>
        <v>24</v>
      </c>
      <c r="R12" s="38">
        <f>K12-E12</f>
        <v>28</v>
      </c>
      <c r="S12" s="38" t="e">
        <f>#REF!-E12</f>
        <v>#REF!</v>
      </c>
      <c r="T12" s="38">
        <f>L12-E12</f>
        <v>32</v>
      </c>
      <c r="U12" s="38">
        <f>M12-E12</f>
        <v>37</v>
      </c>
      <c r="V12" s="33">
        <f>N12-E12</f>
        <v>38</v>
      </c>
      <c r="W12" s="33">
        <f>O12-E12</f>
        <v>40</v>
      </c>
      <c r="X12" s="33">
        <f>P12-E12</f>
        <v>42</v>
      </c>
      <c r="Y12" s="33"/>
      <c r="Z12" s="33"/>
      <c r="AA12" s="33"/>
      <c r="AB12" s="33"/>
      <c r="AC12" s="33"/>
      <c r="AD12" s="33"/>
      <c r="AE12" s="33"/>
      <c r="AF12" s="33"/>
    </row>
    <row r="13" spans="1:33">
      <c r="A13" s="113" t="str">
        <f>地中海!A13</f>
        <v>MAERSK HUACHO/马士基瓦乔</v>
      </c>
      <c r="B13" s="113" t="str">
        <f>地中海!B13</f>
        <v>939W</v>
      </c>
      <c r="C13" s="113">
        <f>地中海!C13</f>
        <v>9848948</v>
      </c>
      <c r="D13" s="115">
        <f>地中海!D13</f>
        <v>43736</v>
      </c>
      <c r="E13" s="115">
        <f>地中海!E13</f>
        <v>43737</v>
      </c>
      <c r="F13" s="115" t="str">
        <f>地中海!F13</f>
        <v>8:00 WED</v>
      </c>
      <c r="G13" s="115" t="str">
        <f>地中海!G13</f>
        <v>6:00 THU</v>
      </c>
      <c r="H13" s="116" t="s">
        <v>268</v>
      </c>
      <c r="I13" s="116">
        <f t="shared" si="6"/>
        <v>43754</v>
      </c>
      <c r="J13" s="116">
        <f t="shared" ref="J13" si="7">I13+7</f>
        <v>43761</v>
      </c>
      <c r="K13" s="116">
        <f t="shared" ref="K13" si="8">J13+4</f>
        <v>43765</v>
      </c>
      <c r="L13" s="116">
        <f t="shared" ref="L13" si="9">K13+4</f>
        <v>43769</v>
      </c>
      <c r="M13" s="116">
        <f t="shared" ref="M13" si="10">L13+5</f>
        <v>43774</v>
      </c>
      <c r="N13" s="116">
        <f t="shared" ref="N13" si="11">M13+1</f>
        <v>43775</v>
      </c>
      <c r="O13" s="116">
        <f t="shared" ref="O13" si="12">N13+2</f>
        <v>43777</v>
      </c>
      <c r="P13" s="49">
        <f t="shared" ref="P13" si="13">O13+2</f>
        <v>43779</v>
      </c>
      <c r="Q13" s="38"/>
      <c r="R13" s="38"/>
      <c r="S13" s="38"/>
      <c r="T13" s="38"/>
      <c r="U13" s="38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3" ht="22.5" thickBot="1">
      <c r="A14" s="10" t="s">
        <v>87</v>
      </c>
      <c r="I14" s="37"/>
      <c r="J14" s="47"/>
      <c r="K14" s="47"/>
      <c r="L14" s="47"/>
      <c r="M14" s="47"/>
      <c r="N14" s="47"/>
      <c r="O14" s="47"/>
      <c r="P14" s="47"/>
      <c r="R14" s="38"/>
      <c r="S14" s="38"/>
      <c r="T14" s="38"/>
      <c r="U14" s="38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33" ht="14.45" customHeight="1">
      <c r="A15" s="159" t="s">
        <v>5</v>
      </c>
      <c r="B15" s="161" t="s">
        <v>0</v>
      </c>
      <c r="C15" s="161" t="s">
        <v>7</v>
      </c>
      <c r="D15" s="173" t="s">
        <v>3</v>
      </c>
      <c r="E15" s="176"/>
      <c r="F15" s="176"/>
      <c r="G15" s="177"/>
      <c r="H15" s="157" t="s">
        <v>8</v>
      </c>
      <c r="I15" s="157" t="s">
        <v>94</v>
      </c>
      <c r="J15" s="82" t="s">
        <v>113</v>
      </c>
      <c r="K15" s="82" t="s">
        <v>114</v>
      </c>
      <c r="L15" s="82" t="s">
        <v>88</v>
      </c>
      <c r="M15" s="90" t="s">
        <v>90</v>
      </c>
      <c r="N15" s="90" t="s">
        <v>62</v>
      </c>
      <c r="O15" s="83" t="s">
        <v>89</v>
      </c>
      <c r="P15" s="38" t="s">
        <v>113</v>
      </c>
      <c r="Q15" s="38" t="s">
        <v>114</v>
      </c>
      <c r="R15" s="38" t="s">
        <v>88</v>
      </c>
      <c r="S15" s="38" t="s">
        <v>89</v>
      </c>
      <c r="T15" s="38" t="s">
        <v>90</v>
      </c>
      <c r="U15" s="38" t="s">
        <v>62</v>
      </c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spans="1:33">
      <c r="A16" s="160"/>
      <c r="B16" s="162"/>
      <c r="C16" s="162"/>
      <c r="D16" s="84" t="s">
        <v>1</v>
      </c>
      <c r="E16" s="84" t="s">
        <v>2</v>
      </c>
      <c r="F16" s="84" t="s">
        <v>109</v>
      </c>
      <c r="G16" s="84" t="s">
        <v>4</v>
      </c>
      <c r="H16" s="158"/>
      <c r="I16" s="158"/>
      <c r="J16" s="86" t="s">
        <v>1</v>
      </c>
      <c r="K16" s="86" t="s">
        <v>1</v>
      </c>
      <c r="L16" s="86" t="s">
        <v>1</v>
      </c>
      <c r="M16" s="84" t="s">
        <v>1</v>
      </c>
      <c r="N16" s="84" t="s">
        <v>1</v>
      </c>
      <c r="O16" s="87" t="s">
        <v>1</v>
      </c>
      <c r="P16" s="38"/>
      <c r="Q16" s="38"/>
      <c r="R16" s="38"/>
      <c r="S16" s="38"/>
      <c r="T16" s="38"/>
      <c r="U16" s="38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1:33">
      <c r="A17" s="28" t="str">
        <f>地中海!A9</f>
        <v xml:space="preserve">MAERSK HAMBURG马士基汉堡 </v>
      </c>
      <c r="B17" s="28" t="str">
        <f>地中海!B9</f>
        <v>935W</v>
      </c>
      <c r="C17" s="28">
        <f>地中海!C9</f>
        <v>9784312</v>
      </c>
      <c r="D17" s="39">
        <f>地中海!D9</f>
        <v>43708</v>
      </c>
      <c r="E17" s="39">
        <f>地中海!E9</f>
        <v>43709</v>
      </c>
      <c r="F17" s="115" t="str">
        <f>地中海!F9</f>
        <v>8:00 WED</v>
      </c>
      <c r="G17" s="115" t="str">
        <f>地中海!G9</f>
        <v>6:00 THU</v>
      </c>
      <c r="H17" s="101" t="s">
        <v>269</v>
      </c>
      <c r="I17" s="101">
        <v>43729</v>
      </c>
      <c r="J17" s="101">
        <v>43720</v>
      </c>
      <c r="K17" s="101">
        <v>43722</v>
      </c>
      <c r="L17" s="101">
        <v>43727</v>
      </c>
      <c r="M17" s="101">
        <v>43729</v>
      </c>
      <c r="N17" s="101">
        <v>43730</v>
      </c>
      <c r="O17" s="122">
        <v>43732</v>
      </c>
      <c r="P17" s="38">
        <f>J17-E17</f>
        <v>11</v>
      </c>
      <c r="Q17" s="38">
        <f>K17-E17</f>
        <v>13</v>
      </c>
      <c r="R17" s="38">
        <f>L17-E17</f>
        <v>18</v>
      </c>
      <c r="S17" s="38">
        <f>M17-E17</f>
        <v>20</v>
      </c>
      <c r="T17" s="38">
        <f>N17-E17</f>
        <v>21</v>
      </c>
      <c r="U17" s="38">
        <f>O17-E17</f>
        <v>23</v>
      </c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1:33">
      <c r="A18" s="28" t="str">
        <f>地中海!A10</f>
        <v>MAERSK HAVANA/马士基哈瓦那</v>
      </c>
      <c r="B18" s="28" t="str">
        <f>地中海!B10</f>
        <v>936W</v>
      </c>
      <c r="C18" s="28">
        <f>地中海!C10</f>
        <v>9784336</v>
      </c>
      <c r="D18" s="39">
        <f>地中海!D10</f>
        <v>43715</v>
      </c>
      <c r="E18" s="39">
        <f>地中海!E10</f>
        <v>43716</v>
      </c>
      <c r="F18" s="115" t="str">
        <f>地中海!F10</f>
        <v>8:00 WED</v>
      </c>
      <c r="G18" s="115" t="str">
        <f>地中海!G10</f>
        <v>6:00 THU</v>
      </c>
      <c r="H18" s="101" t="s">
        <v>270</v>
      </c>
      <c r="I18" s="101">
        <v>43708</v>
      </c>
      <c r="J18" s="101">
        <v>43720</v>
      </c>
      <c r="K18" s="101">
        <v>43722</v>
      </c>
      <c r="L18" s="101">
        <v>43727</v>
      </c>
      <c r="M18" s="101">
        <v>43729</v>
      </c>
      <c r="N18" s="101">
        <v>43730</v>
      </c>
      <c r="O18" s="122">
        <v>43732</v>
      </c>
      <c r="P18" s="38">
        <f t="shared" ref="P18:P20" si="14">J18-E18</f>
        <v>4</v>
      </c>
      <c r="Q18" s="38">
        <f t="shared" ref="Q18:Q20" si="15">K18-E18</f>
        <v>6</v>
      </c>
      <c r="R18" s="38">
        <f t="shared" ref="R18:R20" si="16">L18-E18</f>
        <v>11</v>
      </c>
      <c r="S18" s="38">
        <f t="shared" ref="S18:S20" si="17">M18-E18</f>
        <v>13</v>
      </c>
      <c r="T18" s="38">
        <f t="shared" ref="T18:T20" si="18">N18-E18</f>
        <v>14</v>
      </c>
      <c r="U18" s="38">
        <f t="shared" ref="U18:U20" si="19">O18-E18</f>
        <v>16</v>
      </c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>
      <c r="A19" s="28" t="str">
        <f>地中海!A11</f>
        <v>MAERSK HERRERA /马士基何瑞娜</v>
      </c>
      <c r="B19" s="28" t="str">
        <f>地中海!B11</f>
        <v>937W</v>
      </c>
      <c r="C19" s="28">
        <f>地中海!C11</f>
        <v>9784324</v>
      </c>
      <c r="D19" s="39">
        <f>地中海!D11</f>
        <v>43722</v>
      </c>
      <c r="E19" s="39">
        <f>地中海!E11</f>
        <v>43723</v>
      </c>
      <c r="F19" s="115" t="str">
        <f>地中海!F11</f>
        <v>8:00 WED</v>
      </c>
      <c r="G19" s="115" t="str">
        <f>地中海!G11</f>
        <v>6:00 THU</v>
      </c>
      <c r="H19" s="101" t="s">
        <v>271</v>
      </c>
      <c r="I19" s="101">
        <f t="shared" ref="I19:I21" si="20">I18+7</f>
        <v>43715</v>
      </c>
      <c r="J19" s="101">
        <f t="shared" ref="J19:J20" si="21">I19+12</f>
        <v>43727</v>
      </c>
      <c r="K19" s="101">
        <f t="shared" ref="K19:K20" si="22">J19+2</f>
        <v>43729</v>
      </c>
      <c r="L19" s="101">
        <f t="shared" ref="L19:L20" si="23">K19+5</f>
        <v>43734</v>
      </c>
      <c r="M19" s="101">
        <f t="shared" ref="M19:M20" si="24">L19+2</f>
        <v>43736</v>
      </c>
      <c r="N19" s="101">
        <f t="shared" ref="N19:N20" si="25">M19+1</f>
        <v>43737</v>
      </c>
      <c r="O19" s="122">
        <f t="shared" ref="O19:O20" si="26">N19+2</f>
        <v>43739</v>
      </c>
      <c r="P19" s="38">
        <f t="shared" si="14"/>
        <v>4</v>
      </c>
      <c r="Q19" s="38">
        <f t="shared" si="15"/>
        <v>6</v>
      </c>
      <c r="R19" s="38">
        <f t="shared" si="16"/>
        <v>11</v>
      </c>
      <c r="S19" s="38">
        <f t="shared" si="17"/>
        <v>13</v>
      </c>
      <c r="T19" s="38">
        <f t="shared" si="18"/>
        <v>14</v>
      </c>
      <c r="U19" s="38">
        <f t="shared" si="19"/>
        <v>16</v>
      </c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>
      <c r="A20" s="28" t="str">
        <f>地中海!A12</f>
        <v>MSC SONIA /地中海 索尼亚</v>
      </c>
      <c r="B20" s="28" t="str">
        <f>地中海!B12</f>
        <v>QX938W</v>
      </c>
      <c r="C20" s="28">
        <f>地中海!C12</f>
        <v>9404663</v>
      </c>
      <c r="D20" s="39">
        <f>地中海!D12</f>
        <v>43729</v>
      </c>
      <c r="E20" s="39">
        <f>地中海!E12</f>
        <v>43730</v>
      </c>
      <c r="F20" s="115" t="str">
        <f>地中海!F12</f>
        <v>8:00 WED</v>
      </c>
      <c r="G20" s="115" t="str">
        <f>地中海!G12</f>
        <v>6:00 THU</v>
      </c>
      <c r="H20" s="101" t="s">
        <v>272</v>
      </c>
      <c r="I20" s="101">
        <f t="shared" si="20"/>
        <v>43722</v>
      </c>
      <c r="J20" s="101">
        <f t="shared" si="21"/>
        <v>43734</v>
      </c>
      <c r="K20" s="101">
        <f t="shared" si="22"/>
        <v>43736</v>
      </c>
      <c r="L20" s="101">
        <f t="shared" si="23"/>
        <v>43741</v>
      </c>
      <c r="M20" s="101">
        <f t="shared" si="24"/>
        <v>43743</v>
      </c>
      <c r="N20" s="101">
        <f t="shared" si="25"/>
        <v>43744</v>
      </c>
      <c r="O20" s="122">
        <f t="shared" si="26"/>
        <v>43746</v>
      </c>
      <c r="P20" s="38">
        <f t="shared" si="14"/>
        <v>4</v>
      </c>
      <c r="Q20" s="38">
        <f t="shared" si="15"/>
        <v>6</v>
      </c>
      <c r="R20" s="38">
        <f t="shared" si="16"/>
        <v>11</v>
      </c>
      <c r="S20" s="38">
        <f t="shared" si="17"/>
        <v>13</v>
      </c>
      <c r="T20" s="38">
        <f t="shared" si="18"/>
        <v>14</v>
      </c>
      <c r="U20" s="38">
        <f t="shared" si="19"/>
        <v>16</v>
      </c>
      <c r="V20" s="33"/>
      <c r="W20" s="33"/>
      <c r="X20" s="33"/>
    </row>
    <row r="21" spans="1:33">
      <c r="A21" s="113" t="str">
        <f>地中海!A13</f>
        <v>MAERSK HUACHO/马士基瓦乔</v>
      </c>
      <c r="B21" s="113" t="str">
        <f>地中海!B13</f>
        <v>939W</v>
      </c>
      <c r="C21" s="113">
        <f>地中海!C13</f>
        <v>9848948</v>
      </c>
      <c r="D21" s="115">
        <f>地中海!D13</f>
        <v>43736</v>
      </c>
      <c r="E21" s="115">
        <f>地中海!E13</f>
        <v>43737</v>
      </c>
      <c r="F21" s="115" t="str">
        <f>地中海!F13</f>
        <v>8:00 WED</v>
      </c>
      <c r="G21" s="115" t="str">
        <f>地中海!G13</f>
        <v>6:00 THU</v>
      </c>
      <c r="H21" s="101" t="s">
        <v>273</v>
      </c>
      <c r="I21" s="101">
        <f t="shared" si="20"/>
        <v>43729</v>
      </c>
      <c r="J21" s="101">
        <f t="shared" ref="J21" si="27">I21+12</f>
        <v>43741</v>
      </c>
      <c r="K21" s="101">
        <f t="shared" ref="K21" si="28">J21+2</f>
        <v>43743</v>
      </c>
      <c r="L21" s="101">
        <f t="shared" ref="L21" si="29">K21+5</f>
        <v>43748</v>
      </c>
      <c r="M21" s="101">
        <f t="shared" ref="M21" si="30">L21+2</f>
        <v>43750</v>
      </c>
      <c r="N21" s="101">
        <f t="shared" ref="N21" si="31">M21+1</f>
        <v>43751</v>
      </c>
      <c r="O21" s="122">
        <f t="shared" ref="O21" si="32">N21+2</f>
        <v>43753</v>
      </c>
      <c r="P21" s="38"/>
      <c r="Q21" s="38"/>
      <c r="R21" s="38"/>
      <c r="S21" s="38"/>
      <c r="T21" s="38"/>
      <c r="U21" s="38"/>
      <c r="V21" s="33"/>
      <c r="W21" s="33"/>
      <c r="X21" s="33"/>
    </row>
    <row r="22" spans="1:33">
      <c r="A22" s="26"/>
      <c r="B22" s="26"/>
      <c r="C22" s="26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33">
      <c r="A23" s="26"/>
      <c r="B23" s="26"/>
      <c r="C23" s="26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33">
      <c r="A24" s="26"/>
      <c r="B24" s="26"/>
      <c r="C24" s="26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33">
      <c r="A25" s="26"/>
      <c r="B25" s="26"/>
      <c r="C25" s="26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33">
      <c r="A26" s="6"/>
      <c r="B26" s="6"/>
      <c r="C26" s="6"/>
      <c r="D26" s="37"/>
      <c r="E26" s="37"/>
      <c r="F26" s="37"/>
      <c r="G26" s="37"/>
      <c r="H26" s="37"/>
      <c r="I26" s="37"/>
      <c r="J26" s="37"/>
      <c r="K26" s="37"/>
      <c r="L26" s="37"/>
    </row>
    <row r="27" spans="1:33">
      <c r="A27" s="6"/>
      <c r="B27" s="6"/>
      <c r="C27" s="6"/>
      <c r="D27" s="37"/>
      <c r="E27" s="37"/>
      <c r="F27" s="37"/>
      <c r="G27" s="37"/>
      <c r="H27" s="37"/>
      <c r="I27" s="37"/>
      <c r="J27" s="37"/>
      <c r="K27" s="37"/>
      <c r="L27" s="37"/>
    </row>
    <row r="28" spans="1:33">
      <c r="A28" s="6"/>
      <c r="B28" s="6"/>
      <c r="C28" s="6"/>
      <c r="D28" s="37"/>
      <c r="E28" s="37"/>
      <c r="F28" s="37"/>
      <c r="G28" s="37"/>
      <c r="H28" s="37"/>
      <c r="I28" s="37"/>
      <c r="J28" s="37"/>
      <c r="K28" s="37"/>
      <c r="L28" s="37"/>
    </row>
    <row r="29" spans="1:33" s="4" customFormat="1" ht="11.25">
      <c r="A29" s="4" t="str">
        <f>欧洲!A54</f>
        <v>大连地区联系机构：利胜地中海航运（上海）有限公司大连分公司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1:33" s="4" customFormat="1" ht="11.25">
      <c r="A30" s="4" t="str">
        <f>欧洲!A55</f>
        <v>地址:   大连市中山区中山路136号希望大厦1101房间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1:33" s="4" customFormat="1" ht="11.25">
      <c r="A31" s="4" t="str">
        <f>欧洲!A56</f>
        <v>公司网址：www.msc.com 销售热线：88007538/88007505/88007515 联系人:Zorro Chen/Lydia Bi/Crystal Li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1:33" s="4" customFormat="1" ht="11.25">
      <c r="A32" s="17" t="str">
        <f>欧洲!A57</f>
        <v>The above schedule is for reference only and subject to changes with/without prior notice.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pans="1:21" s="4" customFormat="1" ht="11.25">
      <c r="A33" s="15" t="str">
        <f>欧洲!A58</f>
        <v>1. 上表之船期仅作为为普通船期公布之用途，不构成任何要约或承诺、不构成运输合同或服务合同的内容；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1:21" s="4" customFormat="1" ht="11.25">
      <c r="A34" s="15" t="str">
        <f>欧洲!A59</f>
        <v>2. 上表中之转运时间、转运港口、开船时间、航线安排仅供参考，不构成任何要约或承诺，不构成运输合同或服务合同的内容；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pans="1:21" s="4" customFormat="1" ht="11.25">
      <c r="A35" s="15" t="str">
        <f>欧洲!A60</f>
        <v>3. 我司有权对本表内容进行更新、修改及解释。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</sheetData>
  <mergeCells count="12">
    <mergeCell ref="I15:I16"/>
    <mergeCell ref="A15:A16"/>
    <mergeCell ref="B15:B16"/>
    <mergeCell ref="C15:C16"/>
    <mergeCell ref="H15:H16"/>
    <mergeCell ref="D15:G15"/>
    <mergeCell ref="A7:A8"/>
    <mergeCell ref="B7:B8"/>
    <mergeCell ref="C7:C8"/>
    <mergeCell ref="H7:H8"/>
    <mergeCell ref="I7:I8"/>
    <mergeCell ref="D7:G7"/>
  </mergeCells>
  <phoneticPr fontId="5" type="noConversion"/>
  <pageMargins left="0.7" right="0.7" top="0.75" bottom="0.75" header="0.3" footer="0.3"/>
  <pageSetup paperSize="9" orientation="portrait" r:id="rId1"/>
  <headerFooter>
    <oddFooter>&amp;L&amp;1#&amp;"Calibri"&amp;10 Sensitivity: Internal</oddFooter>
  </headerFooter>
  <ignoredErrors>
    <ignoredError sqref="O9 O10:O12 L19:L20 N19:N20 L21:N21" formula="1"/>
    <ignoredError sqref="S9:S12 P17:U20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6"/>
  <sheetViews>
    <sheetView topLeftCell="A13" workbookViewId="0">
      <selection activeCell="H30" sqref="H30"/>
    </sheetView>
  </sheetViews>
  <sheetFormatPr defaultRowHeight="13.5"/>
  <cols>
    <col min="1" max="1" width="30.25" customWidth="1"/>
    <col min="2" max="2" width="9" bestFit="1" customWidth="1"/>
    <col min="4" max="5" width="11.625" style="36" bestFit="1" customWidth="1"/>
    <col min="6" max="6" width="10.375" style="36" customWidth="1"/>
    <col min="7" max="7" width="8.875" style="36"/>
    <col min="8" max="8" width="26.875" style="36" bestFit="1" customWidth="1"/>
    <col min="9" max="9" width="11.625" style="36" bestFit="1" customWidth="1"/>
    <col min="10" max="10" width="19.875" style="36" bestFit="1" customWidth="1"/>
    <col min="11" max="16" width="11.625" style="36" bestFit="1" customWidth="1"/>
  </cols>
  <sheetData>
    <row r="1" spans="1:33" ht="14.45" customHeight="1">
      <c r="A1" s="1"/>
    </row>
    <row r="2" spans="1:33" ht="14.45" customHeight="1"/>
    <row r="4" spans="1:33" ht="15" customHeight="1"/>
    <row r="6" spans="1:33" ht="22.5" thickBot="1">
      <c r="A6" s="19" t="s">
        <v>19</v>
      </c>
      <c r="J6" s="47"/>
      <c r="K6" s="47"/>
      <c r="L6" s="47"/>
    </row>
    <row r="7" spans="1:33" ht="14.45" customHeight="1">
      <c r="A7" s="159" t="s">
        <v>5</v>
      </c>
      <c r="B7" s="161" t="s">
        <v>0</v>
      </c>
      <c r="C7" s="161" t="s">
        <v>7</v>
      </c>
      <c r="D7" s="173" t="s">
        <v>3</v>
      </c>
      <c r="E7" s="176"/>
      <c r="F7" s="176"/>
      <c r="G7" s="177"/>
      <c r="H7" s="157" t="s">
        <v>8</v>
      </c>
      <c r="I7" s="157" t="s">
        <v>93</v>
      </c>
      <c r="J7" s="134" t="s">
        <v>116</v>
      </c>
      <c r="K7" s="82" t="s">
        <v>69</v>
      </c>
      <c r="L7" s="82" t="s">
        <v>111</v>
      </c>
      <c r="M7" s="88" t="s">
        <v>72</v>
      </c>
      <c r="N7" s="90" t="s">
        <v>70</v>
      </c>
      <c r="O7" s="83" t="s">
        <v>71</v>
      </c>
      <c r="P7" s="38" t="s">
        <v>116</v>
      </c>
      <c r="Q7" s="33" t="s">
        <v>69</v>
      </c>
      <c r="R7" s="33" t="s">
        <v>111</v>
      </c>
      <c r="S7" s="33" t="s">
        <v>72</v>
      </c>
      <c r="T7" s="33" t="s">
        <v>70</v>
      </c>
      <c r="U7" s="33" t="s">
        <v>71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1:33">
      <c r="A8" s="160"/>
      <c r="B8" s="162"/>
      <c r="C8" s="162"/>
      <c r="D8" s="84" t="s">
        <v>1</v>
      </c>
      <c r="E8" s="84" t="s">
        <v>2</v>
      </c>
      <c r="F8" s="84" t="s">
        <v>109</v>
      </c>
      <c r="G8" s="84" t="s">
        <v>4</v>
      </c>
      <c r="H8" s="158"/>
      <c r="I8" s="158"/>
      <c r="J8" s="135" t="s">
        <v>1</v>
      </c>
      <c r="K8" s="86" t="s">
        <v>1</v>
      </c>
      <c r="L8" s="86" t="s">
        <v>1</v>
      </c>
      <c r="M8" s="89" t="s">
        <v>1</v>
      </c>
      <c r="N8" s="84" t="s">
        <v>1</v>
      </c>
      <c r="O8" s="87" t="s">
        <v>1</v>
      </c>
      <c r="P8" s="38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3">
      <c r="A9" s="28" t="str">
        <f>欧洲!A9</f>
        <v>MAYVIEW MAERSK/美景马士基</v>
      </c>
      <c r="B9" s="28" t="str">
        <f>欧洲!B9</f>
        <v>936W</v>
      </c>
      <c r="C9" s="28">
        <f>欧洲!C9</f>
        <v>9619995</v>
      </c>
      <c r="D9" s="39">
        <f>欧洲!D9</f>
        <v>43708</v>
      </c>
      <c r="E9" s="39">
        <f>欧洲!E9</f>
        <v>43710</v>
      </c>
      <c r="F9" s="115" t="str">
        <f>欧洲!F9</f>
        <v>8:00 THU</v>
      </c>
      <c r="G9" s="115" t="str">
        <f>欧洲!G9</f>
        <v>6:00 FRI</v>
      </c>
      <c r="H9" s="117" t="s">
        <v>151</v>
      </c>
      <c r="I9" s="51">
        <v>43693</v>
      </c>
      <c r="J9" s="51">
        <f>I9+15</f>
        <v>43708</v>
      </c>
      <c r="K9" s="51">
        <f>J9+5</f>
        <v>43713</v>
      </c>
      <c r="L9" s="51">
        <f>K9+1</f>
        <v>43714</v>
      </c>
      <c r="M9" s="48">
        <f>L9+1</f>
        <v>43715</v>
      </c>
      <c r="N9" s="51">
        <f>M9+2</f>
        <v>43717</v>
      </c>
      <c r="O9" s="45">
        <f>N9+2</f>
        <v>43719</v>
      </c>
      <c r="P9" s="38">
        <f>J9-E9</f>
        <v>-2</v>
      </c>
      <c r="Q9" s="33">
        <f>K9-E9</f>
        <v>3</v>
      </c>
      <c r="R9" s="33">
        <f>L9-E9</f>
        <v>4</v>
      </c>
      <c r="S9" s="33">
        <f>M9-E9</f>
        <v>5</v>
      </c>
      <c r="T9" s="33">
        <f>N9-E9</f>
        <v>7</v>
      </c>
      <c r="U9" s="33">
        <f>O9-E9</f>
        <v>9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33">
      <c r="A10" s="28" t="str">
        <f>欧洲!A10</f>
        <v>MSC MIRJA /地中海米茄</v>
      </c>
      <c r="B10" s="28" t="str">
        <f>欧洲!B10</f>
        <v>937W</v>
      </c>
      <c r="C10" s="28">
        <f>欧洲!C10</f>
        <v>9762338</v>
      </c>
      <c r="D10" s="39">
        <f>欧洲!D10</f>
        <v>43715</v>
      </c>
      <c r="E10" s="39">
        <f>欧洲!E10</f>
        <v>43717</v>
      </c>
      <c r="F10" s="115" t="str">
        <f>欧洲!F10</f>
        <v>8:00 THU</v>
      </c>
      <c r="G10" s="115" t="str">
        <f>欧洲!G10</f>
        <v>6:00 FRI</v>
      </c>
      <c r="H10" s="117" t="s">
        <v>152</v>
      </c>
      <c r="I10" s="51">
        <f>I9+7</f>
        <v>43700</v>
      </c>
      <c r="J10" s="51">
        <f t="shared" ref="J10:J12" si="0">I10+15</f>
        <v>43715</v>
      </c>
      <c r="K10" s="117">
        <f t="shared" ref="K10:K12" si="1">J10+5</f>
        <v>43720</v>
      </c>
      <c r="L10" s="117">
        <f t="shared" ref="L10:L12" si="2">K10+1</f>
        <v>43721</v>
      </c>
      <c r="M10" s="48">
        <f t="shared" ref="M10:M12" si="3">L10+1</f>
        <v>43722</v>
      </c>
      <c r="N10" s="117">
        <f t="shared" ref="N10:N12" si="4">M10+2</f>
        <v>43724</v>
      </c>
      <c r="O10" s="45">
        <f t="shared" ref="O10:O12" si="5">N10+2</f>
        <v>43726</v>
      </c>
      <c r="P10" s="38">
        <f t="shared" ref="P10:P12" si="6">J10-E10</f>
        <v>-2</v>
      </c>
      <c r="Q10" s="33">
        <f t="shared" ref="Q10:Q12" si="7">K10-E10</f>
        <v>3</v>
      </c>
      <c r="R10" s="33">
        <f t="shared" ref="R10:R12" si="8">L10-E10</f>
        <v>4</v>
      </c>
      <c r="S10" s="33">
        <f t="shared" ref="S10:S12" si="9">M10-E10</f>
        <v>5</v>
      </c>
      <c r="T10" s="33">
        <f t="shared" ref="T10:T12" si="10">N10-E10</f>
        <v>7</v>
      </c>
      <c r="U10" s="33">
        <f t="shared" ref="U10:U12" si="11">O10-E10</f>
        <v>9</v>
      </c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3">
      <c r="A11" s="28" t="str">
        <f>欧洲!A11</f>
        <v>MATZ MAERSK/美慈马士基</v>
      </c>
      <c r="B11" s="28" t="str">
        <f>欧洲!B11</f>
        <v>938W</v>
      </c>
      <c r="C11" s="28">
        <f>欧洲!C11</f>
        <v>9619983</v>
      </c>
      <c r="D11" s="39">
        <f>欧洲!D11</f>
        <v>43722</v>
      </c>
      <c r="E11" s="39">
        <f>欧洲!E11</f>
        <v>43724</v>
      </c>
      <c r="F11" s="115" t="str">
        <f>欧洲!F11</f>
        <v>8:00 THU</v>
      </c>
      <c r="G11" s="115" t="str">
        <f>欧洲!G11</f>
        <v>6:00 FRI</v>
      </c>
      <c r="H11" s="117" t="s">
        <v>153</v>
      </c>
      <c r="I11" s="51">
        <f t="shared" ref="I11:I13" si="12">I10+7</f>
        <v>43707</v>
      </c>
      <c r="J11" s="51">
        <f t="shared" si="0"/>
        <v>43722</v>
      </c>
      <c r="K11" s="117">
        <f t="shared" si="1"/>
        <v>43727</v>
      </c>
      <c r="L11" s="117">
        <f t="shared" si="2"/>
        <v>43728</v>
      </c>
      <c r="M11" s="48">
        <f t="shared" si="3"/>
        <v>43729</v>
      </c>
      <c r="N11" s="117">
        <f t="shared" si="4"/>
        <v>43731</v>
      </c>
      <c r="O11" s="45">
        <f t="shared" si="5"/>
        <v>43733</v>
      </c>
      <c r="P11" s="38">
        <f t="shared" si="6"/>
        <v>-2</v>
      </c>
      <c r="Q11" s="33">
        <f t="shared" si="7"/>
        <v>3</v>
      </c>
      <c r="R11" s="33">
        <f t="shared" si="8"/>
        <v>4</v>
      </c>
      <c r="S11" s="33">
        <f t="shared" si="9"/>
        <v>5</v>
      </c>
      <c r="T11" s="33">
        <f t="shared" si="10"/>
        <v>7</v>
      </c>
      <c r="U11" s="33">
        <f t="shared" si="11"/>
        <v>9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>
      <c r="A12" s="28" t="str">
        <f>欧洲!A12</f>
        <v>MANILA MAERSK/马尼拉马士基</v>
      </c>
      <c r="B12" s="28" t="str">
        <f>欧洲!B12</f>
        <v>939W</v>
      </c>
      <c r="C12" s="28">
        <f>欧洲!C12</f>
        <v>9780469</v>
      </c>
      <c r="D12" s="39">
        <f>欧洲!D12</f>
        <v>43729</v>
      </c>
      <c r="E12" s="39">
        <f>欧洲!E12</f>
        <v>43731</v>
      </c>
      <c r="F12" s="115" t="str">
        <f>欧洲!F12</f>
        <v>8:00 THU</v>
      </c>
      <c r="G12" s="115" t="str">
        <f>欧洲!G12</f>
        <v>6:00 FRI</v>
      </c>
      <c r="H12" s="117" t="s">
        <v>154</v>
      </c>
      <c r="I12" s="51">
        <f t="shared" si="12"/>
        <v>43714</v>
      </c>
      <c r="J12" s="51">
        <f t="shared" si="0"/>
        <v>43729</v>
      </c>
      <c r="K12" s="117">
        <f t="shared" si="1"/>
        <v>43734</v>
      </c>
      <c r="L12" s="117">
        <f t="shared" si="2"/>
        <v>43735</v>
      </c>
      <c r="M12" s="48">
        <f t="shared" si="3"/>
        <v>43736</v>
      </c>
      <c r="N12" s="117">
        <f t="shared" si="4"/>
        <v>43738</v>
      </c>
      <c r="O12" s="45">
        <f t="shared" si="5"/>
        <v>43740</v>
      </c>
      <c r="P12" s="38">
        <f t="shared" si="6"/>
        <v>-2</v>
      </c>
      <c r="Q12" s="33">
        <f t="shared" si="7"/>
        <v>3</v>
      </c>
      <c r="R12" s="33">
        <f t="shared" si="8"/>
        <v>4</v>
      </c>
      <c r="S12" s="33">
        <f t="shared" si="9"/>
        <v>5</v>
      </c>
      <c r="T12" s="33">
        <f t="shared" si="10"/>
        <v>7</v>
      </c>
      <c r="U12" s="33">
        <f t="shared" si="11"/>
        <v>9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>
      <c r="A13" s="113" t="str">
        <f>欧洲!A13</f>
        <v>MARCHEN MAERSK /美诚马士基</v>
      </c>
      <c r="B13" s="113" t="str">
        <f>欧洲!B13</f>
        <v>940W</v>
      </c>
      <c r="C13" s="113">
        <f>欧洲!C13</f>
        <v>9632143</v>
      </c>
      <c r="D13" s="115">
        <f>欧洲!D13</f>
        <v>43736</v>
      </c>
      <c r="E13" s="115">
        <f>欧洲!E13</f>
        <v>43738</v>
      </c>
      <c r="F13" s="115" t="str">
        <f>欧洲!F13</f>
        <v>8:00 THU</v>
      </c>
      <c r="G13" s="115" t="str">
        <f>欧洲!G13</f>
        <v>6:00 FRI</v>
      </c>
      <c r="H13" s="117" t="s">
        <v>178</v>
      </c>
      <c r="I13" s="117">
        <f t="shared" si="12"/>
        <v>43721</v>
      </c>
      <c r="J13" s="117">
        <f t="shared" ref="J13" si="13">I13+15</f>
        <v>43736</v>
      </c>
      <c r="K13" s="117">
        <f t="shared" ref="K13" si="14">J13+5</f>
        <v>43741</v>
      </c>
      <c r="L13" s="117">
        <f t="shared" ref="L13" si="15">K13+1</f>
        <v>43742</v>
      </c>
      <c r="M13" s="48">
        <f t="shared" ref="M13" si="16">L13+1</f>
        <v>43743</v>
      </c>
      <c r="N13" s="117">
        <f t="shared" ref="N13" si="17">M13+2</f>
        <v>43745</v>
      </c>
      <c r="O13" s="45">
        <f t="shared" ref="O13" si="18">N13+2</f>
        <v>43747</v>
      </c>
      <c r="P13" s="38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ht="22.5" thickBot="1">
      <c r="A14" s="19" t="s">
        <v>143</v>
      </c>
      <c r="P14" s="38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33" ht="14.45" customHeight="1">
      <c r="A15" s="159" t="s">
        <v>5</v>
      </c>
      <c r="B15" s="161" t="s">
        <v>0</v>
      </c>
      <c r="C15" s="161" t="s">
        <v>7</v>
      </c>
      <c r="D15" s="173" t="s">
        <v>3</v>
      </c>
      <c r="E15" s="176"/>
      <c r="F15" s="176"/>
      <c r="G15" s="177"/>
      <c r="H15" s="157" t="s">
        <v>8</v>
      </c>
      <c r="I15" s="157" t="s">
        <v>93</v>
      </c>
      <c r="J15" s="93" t="s">
        <v>110</v>
      </c>
      <c r="K15" s="69" t="s">
        <v>110</v>
      </c>
      <c r="L15" s="38"/>
    </row>
    <row r="16" spans="1:33">
      <c r="A16" s="160"/>
      <c r="B16" s="162"/>
      <c r="C16" s="162"/>
      <c r="D16" s="84" t="s">
        <v>1</v>
      </c>
      <c r="E16" s="84" t="s">
        <v>2</v>
      </c>
      <c r="F16" s="84" t="s">
        <v>109</v>
      </c>
      <c r="G16" s="84" t="s">
        <v>4</v>
      </c>
      <c r="H16" s="158"/>
      <c r="I16" s="158"/>
      <c r="J16" s="94" t="s">
        <v>1</v>
      </c>
      <c r="K16" s="69"/>
      <c r="L16" s="38"/>
    </row>
    <row r="17" spans="1:28">
      <c r="A17" s="113" t="str">
        <f>地中海!A25</f>
        <v>MAYVIEW MAERSK/美景马士基</v>
      </c>
      <c r="B17" s="113" t="str">
        <f>地中海!B25</f>
        <v>936W</v>
      </c>
      <c r="C17" s="113">
        <f>地中海!C25</f>
        <v>9619995</v>
      </c>
      <c r="D17" s="115">
        <f>地中海!D25</f>
        <v>43708</v>
      </c>
      <c r="E17" s="115">
        <f>地中海!E25</f>
        <v>43710</v>
      </c>
      <c r="F17" s="113" t="str">
        <f>地中海!F25</f>
        <v>8:00 THU</v>
      </c>
      <c r="G17" s="113" t="str">
        <f>地中海!G25</f>
        <v>6:00 FRI</v>
      </c>
      <c r="H17" s="113" t="str">
        <f>地中海!H25</f>
        <v>MSC TRIESTE 937W</v>
      </c>
      <c r="I17" s="115">
        <f>地中海!I25</f>
        <v>43722</v>
      </c>
      <c r="J17" s="115">
        <f>I17+22</f>
        <v>43744</v>
      </c>
      <c r="K17" s="69">
        <f>J17-E17</f>
        <v>34</v>
      </c>
      <c r="L17" s="38"/>
    </row>
    <row r="18" spans="1:28">
      <c r="A18" s="113" t="str">
        <f>地中海!A26</f>
        <v>MSC MIRJA /地中海米茄</v>
      </c>
      <c r="B18" s="113" t="str">
        <f>地中海!B26</f>
        <v>937W</v>
      </c>
      <c r="C18" s="113">
        <f>地中海!C26</f>
        <v>9762338</v>
      </c>
      <c r="D18" s="115">
        <f>地中海!D26</f>
        <v>43715</v>
      </c>
      <c r="E18" s="115">
        <f>地中海!E26</f>
        <v>43717</v>
      </c>
      <c r="F18" s="113" t="str">
        <f>地中海!F26</f>
        <v>8:00 THU</v>
      </c>
      <c r="G18" s="113" t="str">
        <f>地中海!G26</f>
        <v>6:00 FRI</v>
      </c>
      <c r="H18" s="113" t="str">
        <f>地中海!H26</f>
        <v>MSC BEATRICE 938W</v>
      </c>
      <c r="I18" s="115">
        <f>地中海!I26</f>
        <v>43729</v>
      </c>
      <c r="J18" s="115">
        <f t="shared" ref="J18:J20" si="19">I18+22</f>
        <v>43751</v>
      </c>
      <c r="K18" s="69">
        <f t="shared" ref="K18:K20" si="20">J18-E18</f>
        <v>34</v>
      </c>
      <c r="L18" s="38"/>
    </row>
    <row r="19" spans="1:28">
      <c r="A19" s="113" t="str">
        <f>地中海!A27</f>
        <v>MATZ MAERSK/美慈马士基</v>
      </c>
      <c r="B19" s="113" t="str">
        <f>地中海!B27</f>
        <v>938W</v>
      </c>
      <c r="C19" s="113">
        <f>地中海!C27</f>
        <v>9619983</v>
      </c>
      <c r="D19" s="115">
        <f>地中海!D27</f>
        <v>43722</v>
      </c>
      <c r="E19" s="115">
        <f>地中海!E27</f>
        <v>43724</v>
      </c>
      <c r="F19" s="113" t="str">
        <f>地中海!F27</f>
        <v>8:00 THU</v>
      </c>
      <c r="G19" s="113" t="str">
        <f>地中海!G27</f>
        <v>6:00 FRI</v>
      </c>
      <c r="H19" s="113" t="str">
        <f>地中海!H27</f>
        <v>MSC IRENE 939W</v>
      </c>
      <c r="I19" s="115">
        <f>地中海!I27</f>
        <v>43736</v>
      </c>
      <c r="J19" s="115">
        <f t="shared" si="19"/>
        <v>43758</v>
      </c>
      <c r="K19" s="69">
        <f t="shared" si="20"/>
        <v>34</v>
      </c>
      <c r="L19" s="38"/>
    </row>
    <row r="20" spans="1:28">
      <c r="A20" s="113" t="str">
        <f>地中海!A28</f>
        <v>MANILA MAERSK/马尼拉马士基</v>
      </c>
      <c r="B20" s="113" t="str">
        <f>地中海!B28</f>
        <v>939W</v>
      </c>
      <c r="C20" s="113">
        <f>地中海!C28</f>
        <v>9780469</v>
      </c>
      <c r="D20" s="115">
        <f>地中海!D28</f>
        <v>43729</v>
      </c>
      <c r="E20" s="115">
        <f>地中海!E28</f>
        <v>43731</v>
      </c>
      <c r="F20" s="113" t="str">
        <f>地中海!F28</f>
        <v>8:00 THU</v>
      </c>
      <c r="G20" s="113" t="str">
        <f>地中海!G28</f>
        <v>6:00 FRI</v>
      </c>
      <c r="H20" s="113" t="str">
        <f>地中海!H28</f>
        <v>MSC FAITH 940W</v>
      </c>
      <c r="I20" s="115">
        <f>地中海!I28</f>
        <v>43743</v>
      </c>
      <c r="J20" s="115">
        <f t="shared" si="19"/>
        <v>43765</v>
      </c>
      <c r="K20" s="69">
        <f t="shared" si="20"/>
        <v>34</v>
      </c>
      <c r="L20" s="38"/>
    </row>
    <row r="21" spans="1:28">
      <c r="A21" s="113" t="str">
        <f>地中海!A29</f>
        <v>MARCHEN MAERSK /美诚马士基</v>
      </c>
      <c r="B21" s="113" t="str">
        <f>地中海!B29</f>
        <v>940W</v>
      </c>
      <c r="C21" s="113">
        <f>地中海!C29</f>
        <v>9632143</v>
      </c>
      <c r="D21" s="115">
        <f>地中海!D29</f>
        <v>43736</v>
      </c>
      <c r="E21" s="115">
        <f>地中海!E29</f>
        <v>43738</v>
      </c>
      <c r="F21" s="113" t="str">
        <f>地中海!F29</f>
        <v>8:00 THU</v>
      </c>
      <c r="G21" s="113" t="str">
        <f>地中海!G29</f>
        <v>6:00 FRI</v>
      </c>
      <c r="H21" s="113" t="str">
        <f>地中海!H29</f>
        <v>MSC RAVENNA 941W</v>
      </c>
      <c r="I21" s="115">
        <f>地中海!I29</f>
        <v>43750</v>
      </c>
      <c r="J21" s="115">
        <f t="shared" ref="J21" si="21">I21+22</f>
        <v>43772</v>
      </c>
    </row>
    <row r="22" spans="1:28" ht="22.5" thickBot="1">
      <c r="A22" s="19" t="s">
        <v>148</v>
      </c>
      <c r="J22" s="47"/>
      <c r="K22" s="47"/>
      <c r="L22" s="47"/>
    </row>
    <row r="23" spans="1:28" ht="14.45" customHeight="1">
      <c r="A23" s="159" t="s">
        <v>5</v>
      </c>
      <c r="B23" s="161" t="s">
        <v>0</v>
      </c>
      <c r="C23" s="161" t="s">
        <v>7</v>
      </c>
      <c r="D23" s="173" t="s">
        <v>3</v>
      </c>
      <c r="E23" s="176"/>
      <c r="F23" s="176"/>
      <c r="G23" s="177"/>
      <c r="H23" s="157" t="s">
        <v>8</v>
      </c>
      <c r="I23" s="157" t="s">
        <v>149</v>
      </c>
      <c r="J23" s="93" t="s">
        <v>150</v>
      </c>
      <c r="K23" s="38" t="s">
        <v>116</v>
      </c>
      <c r="L23" s="33" t="s">
        <v>69</v>
      </c>
      <c r="M23" s="33" t="s">
        <v>111</v>
      </c>
      <c r="N23" s="33" t="s">
        <v>72</v>
      </c>
      <c r="O23" s="33" t="s">
        <v>70</v>
      </c>
      <c r="P23" s="33" t="s">
        <v>71</v>
      </c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>
      <c r="A24" s="160"/>
      <c r="B24" s="162"/>
      <c r="C24" s="162"/>
      <c r="D24" s="84" t="s">
        <v>1</v>
      </c>
      <c r="E24" s="84" t="s">
        <v>2</v>
      </c>
      <c r="F24" s="84" t="s">
        <v>109</v>
      </c>
      <c r="G24" s="84" t="s">
        <v>4</v>
      </c>
      <c r="H24" s="158"/>
      <c r="I24" s="158"/>
      <c r="J24" s="94" t="s">
        <v>1</v>
      </c>
      <c r="K24" s="38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129" customFormat="1">
      <c r="A25" s="127" t="str">
        <f>欧洲!A9</f>
        <v>MAYVIEW MAERSK/美景马士基</v>
      </c>
      <c r="B25" s="127" t="str">
        <f>欧洲!B9</f>
        <v>936W</v>
      </c>
      <c r="C25" s="127">
        <f>欧洲!C9</f>
        <v>9619995</v>
      </c>
      <c r="D25" s="101">
        <f>欧洲!D9</f>
        <v>43708</v>
      </c>
      <c r="E25" s="101">
        <f>欧洲!E9</f>
        <v>43710</v>
      </c>
      <c r="F25" s="127" t="str">
        <f>欧洲!F9</f>
        <v>8:00 THU</v>
      </c>
      <c r="G25" s="127" t="str">
        <f>欧洲!G9</f>
        <v>6:00 FRI</v>
      </c>
      <c r="H25" s="101" t="s">
        <v>274</v>
      </c>
      <c r="I25" s="101">
        <v>43729</v>
      </c>
      <c r="J25" s="122">
        <f>I25+13</f>
        <v>43742</v>
      </c>
      <c r="K25" s="128"/>
    </row>
    <row r="26" spans="1:28" s="129" customFormat="1">
      <c r="A26" s="127" t="str">
        <f>欧洲!A10</f>
        <v>MSC MIRJA /地中海米茄</v>
      </c>
      <c r="B26" s="127" t="str">
        <f>欧洲!B10</f>
        <v>937W</v>
      </c>
      <c r="C26" s="127">
        <f>欧洲!C10</f>
        <v>9762338</v>
      </c>
      <c r="D26" s="101">
        <f>欧洲!D10</f>
        <v>43715</v>
      </c>
      <c r="E26" s="101">
        <f>欧洲!E10</f>
        <v>43717</v>
      </c>
      <c r="F26" s="127" t="str">
        <f>欧洲!F10</f>
        <v>8:00 THU</v>
      </c>
      <c r="G26" s="127" t="str">
        <f>欧洲!G10</f>
        <v>6:00 FRI</v>
      </c>
      <c r="H26" s="101" t="s">
        <v>275</v>
      </c>
      <c r="I26" s="101">
        <f>I25+7</f>
        <v>43736</v>
      </c>
      <c r="J26" s="122">
        <f t="shared" ref="J26:J28" si="22">I26+13</f>
        <v>43749</v>
      </c>
      <c r="K26" s="128"/>
    </row>
    <row r="27" spans="1:28" s="129" customFormat="1">
      <c r="A27" s="127" t="str">
        <f>欧洲!A11</f>
        <v>MATZ MAERSK/美慈马士基</v>
      </c>
      <c r="B27" s="127" t="str">
        <f>欧洲!B11</f>
        <v>938W</v>
      </c>
      <c r="C27" s="127">
        <f>欧洲!C11</f>
        <v>9619983</v>
      </c>
      <c r="D27" s="101">
        <f>欧洲!D11</f>
        <v>43722</v>
      </c>
      <c r="E27" s="101">
        <f>欧洲!E11</f>
        <v>43724</v>
      </c>
      <c r="F27" s="127" t="str">
        <f>欧洲!F11</f>
        <v>8:00 THU</v>
      </c>
      <c r="G27" s="127" t="str">
        <f>欧洲!G11</f>
        <v>6:00 FRI</v>
      </c>
      <c r="H27" s="101" t="s">
        <v>276</v>
      </c>
      <c r="I27" s="101">
        <f t="shared" ref="I27:I29" si="23">I26+7</f>
        <v>43743</v>
      </c>
      <c r="J27" s="122">
        <f t="shared" si="22"/>
        <v>43756</v>
      </c>
      <c r="K27" s="128"/>
    </row>
    <row r="28" spans="1:28" s="129" customFormat="1">
      <c r="A28" s="127" t="str">
        <f>欧洲!A12</f>
        <v>MANILA MAERSK/马尼拉马士基</v>
      </c>
      <c r="B28" s="127" t="str">
        <f>欧洲!B12</f>
        <v>939W</v>
      </c>
      <c r="C28" s="127">
        <f>欧洲!C12</f>
        <v>9780469</v>
      </c>
      <c r="D28" s="101">
        <f>欧洲!D12</f>
        <v>43729</v>
      </c>
      <c r="E28" s="101">
        <f>欧洲!E12</f>
        <v>43731</v>
      </c>
      <c r="F28" s="127" t="str">
        <f>欧洲!F12</f>
        <v>8:00 THU</v>
      </c>
      <c r="G28" s="127" t="str">
        <f>欧洲!G12</f>
        <v>6:00 FRI</v>
      </c>
      <c r="H28" s="101" t="s">
        <v>272</v>
      </c>
      <c r="I28" s="101">
        <f t="shared" si="23"/>
        <v>43750</v>
      </c>
      <c r="J28" s="122">
        <f t="shared" si="22"/>
        <v>43763</v>
      </c>
      <c r="K28" s="128"/>
    </row>
    <row r="29" spans="1:28">
      <c r="A29" s="127" t="str">
        <f>欧洲!A13</f>
        <v>MARCHEN MAERSK /美诚马士基</v>
      </c>
      <c r="B29" s="127" t="str">
        <f>欧洲!B13</f>
        <v>940W</v>
      </c>
      <c r="C29" s="127">
        <f>欧洲!C13</f>
        <v>9632143</v>
      </c>
      <c r="D29" s="101">
        <f>欧洲!D13</f>
        <v>43736</v>
      </c>
      <c r="E29" s="101">
        <f>欧洲!E13</f>
        <v>43738</v>
      </c>
      <c r="F29" s="127" t="str">
        <f>欧洲!F13</f>
        <v>8:00 THU</v>
      </c>
      <c r="G29" s="127" t="str">
        <f>欧洲!G13</f>
        <v>6:00 FRI</v>
      </c>
      <c r="H29" s="101" t="s">
        <v>277</v>
      </c>
      <c r="I29" s="101">
        <f t="shared" si="23"/>
        <v>43757</v>
      </c>
      <c r="J29" s="122">
        <f t="shared" ref="J29" si="24">I29+13</f>
        <v>43770</v>
      </c>
    </row>
    <row r="30" spans="1:28" s="4" customFormat="1" ht="11.25">
      <c r="A30" s="4" t="str">
        <f>欧洲!A54</f>
        <v>大连地区联系机构：利胜地中海航运（上海）有限公司大连分公司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28" s="4" customFormat="1" ht="11.25">
      <c r="A31" s="4" t="str">
        <f>欧洲!A55</f>
        <v>地址:   大连市中山区中山路136号希望大厦1101房间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1:28" s="4" customFormat="1" ht="12">
      <c r="A32" s="20" t="str">
        <f>欧洲!A56</f>
        <v>公司网址：www.msc.com 销售热线：88007538/88007505/88007515 联系人:Zorro Chen/Lydia Bi/Crystal Li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16" s="4" customFormat="1" ht="12">
      <c r="A33" s="18" t="str">
        <f>欧洲!A57</f>
        <v>The above schedule is for reference only and subject to changes with/without prior notice.</v>
      </c>
      <c r="B33" s="1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1:16" s="4" customFormat="1" ht="11.25">
      <c r="A34" s="15" t="str">
        <f>欧洲!A58</f>
        <v>1. 上表之船期仅作为为普通船期公布之用途，不构成任何要约或承诺、不构成运输合同或服务合同的内容；</v>
      </c>
      <c r="B34" s="1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1:16" s="4" customFormat="1" ht="11.25">
      <c r="A35" s="15" t="str">
        <f>欧洲!A59</f>
        <v>2. 上表中之转运时间、转运港口、开船时间、航线安排仅供参考，不构成任何要约或承诺，不构成运输合同或服务合同的内容；</v>
      </c>
      <c r="B35" s="1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1:16" s="4" customFormat="1" ht="11.25">
      <c r="A36" s="15" t="str">
        <f>欧洲!A60</f>
        <v>3. 我司有权对本表内容进行更新、修改及解释。</v>
      </c>
      <c r="B36" s="1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</sheetData>
  <mergeCells count="18">
    <mergeCell ref="C23:C24"/>
    <mergeCell ref="D23:G23"/>
    <mergeCell ref="H23:H24"/>
    <mergeCell ref="I23:I24"/>
    <mergeCell ref="A23:A24"/>
    <mergeCell ref="B23:B24"/>
    <mergeCell ref="I7:I8"/>
    <mergeCell ref="A15:A16"/>
    <mergeCell ref="B15:B16"/>
    <mergeCell ref="C15:C16"/>
    <mergeCell ref="H15:H16"/>
    <mergeCell ref="I15:I16"/>
    <mergeCell ref="A7:A8"/>
    <mergeCell ref="B7:B8"/>
    <mergeCell ref="C7:C8"/>
    <mergeCell ref="H7:H8"/>
    <mergeCell ref="D7:G7"/>
    <mergeCell ref="D15:G15"/>
  </mergeCells>
  <phoneticPr fontId="5" type="noConversion"/>
  <pageMargins left="0.7" right="0.7" top="0.75" bottom="0.75" header="0.3" footer="0.3"/>
  <pageSetup paperSize="9" orientation="portrait" r:id="rId1"/>
  <headerFooter>
    <oddFooter>&amp;L&amp;1#&amp;"Calibri"&amp;10 Sensitivity: Internal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6"/>
  <sheetViews>
    <sheetView topLeftCell="A28" workbookViewId="0">
      <selection activeCell="H28" sqref="H28"/>
    </sheetView>
  </sheetViews>
  <sheetFormatPr defaultRowHeight="13.5"/>
  <cols>
    <col min="1" max="1" width="31.5" customWidth="1"/>
    <col min="2" max="2" width="9" bestFit="1" customWidth="1"/>
    <col min="4" max="7" width="11.625" style="36" bestFit="1" customWidth="1"/>
    <col min="8" max="8" width="27" style="36" customWidth="1"/>
    <col min="9" max="9" width="14.125" bestFit="1" customWidth="1"/>
    <col min="10" max="10" width="15" bestFit="1" customWidth="1"/>
    <col min="11" max="12" width="10.375" bestFit="1" customWidth="1"/>
    <col min="13" max="13" width="15.25" bestFit="1" customWidth="1"/>
  </cols>
  <sheetData>
    <row r="1" spans="1:10" ht="14.45" customHeight="1">
      <c r="A1" s="1"/>
    </row>
    <row r="2" spans="1:10" ht="14.45" customHeight="1"/>
    <row r="6" spans="1:10" ht="22.5" thickBot="1">
      <c r="A6" s="10" t="s">
        <v>107</v>
      </c>
    </row>
    <row r="7" spans="1:10" ht="14.45" customHeight="1">
      <c r="A7" s="169" t="s">
        <v>5</v>
      </c>
      <c r="B7" s="171" t="s">
        <v>0</v>
      </c>
      <c r="C7" s="171" t="s">
        <v>7</v>
      </c>
      <c r="D7" s="173" t="s">
        <v>3</v>
      </c>
      <c r="E7" s="176"/>
      <c r="F7" s="176"/>
      <c r="G7" s="177"/>
      <c r="H7" s="95" t="s">
        <v>86</v>
      </c>
      <c r="I7" s="33" t="s">
        <v>86</v>
      </c>
      <c r="J7" s="33"/>
    </row>
    <row r="8" spans="1:10">
      <c r="A8" s="170"/>
      <c r="B8" s="172"/>
      <c r="C8" s="172"/>
      <c r="D8" s="84" t="s">
        <v>1</v>
      </c>
      <c r="E8" s="84" t="s">
        <v>2</v>
      </c>
      <c r="F8" s="84" t="s">
        <v>109</v>
      </c>
      <c r="G8" s="84" t="s">
        <v>4</v>
      </c>
      <c r="H8" s="87" t="s">
        <v>1</v>
      </c>
      <c r="I8" s="33"/>
      <c r="J8" s="33"/>
    </row>
    <row r="9" spans="1:10">
      <c r="A9" s="28" t="str">
        <f>欧洲!A9</f>
        <v>MAYVIEW MAERSK/美景马士基</v>
      </c>
      <c r="B9" s="28" t="str">
        <f>欧洲!B9</f>
        <v>936W</v>
      </c>
      <c r="C9" s="28">
        <f>欧洲!C9</f>
        <v>9619995</v>
      </c>
      <c r="D9" s="39">
        <f>欧洲!D9</f>
        <v>43708</v>
      </c>
      <c r="E9" s="39">
        <f>欧洲!E9</f>
        <v>43710</v>
      </c>
      <c r="F9" s="115" t="str">
        <f>欧洲!F9</f>
        <v>8:00 THU</v>
      </c>
      <c r="G9" s="115" t="str">
        <f>欧洲!G9</f>
        <v>6:00 FRI</v>
      </c>
      <c r="H9" s="40">
        <f>E9+17</f>
        <v>43727</v>
      </c>
      <c r="I9" s="33">
        <f>H9-E9</f>
        <v>17</v>
      </c>
      <c r="J9" s="33"/>
    </row>
    <row r="10" spans="1:10">
      <c r="A10" s="28" t="str">
        <f>欧洲!A10</f>
        <v>MSC MIRJA /地中海米茄</v>
      </c>
      <c r="B10" s="28" t="str">
        <f>欧洲!B10</f>
        <v>937W</v>
      </c>
      <c r="C10" s="28">
        <f>欧洲!C10</f>
        <v>9762338</v>
      </c>
      <c r="D10" s="39">
        <f>欧洲!D10</f>
        <v>43715</v>
      </c>
      <c r="E10" s="39">
        <f>欧洲!E10</f>
        <v>43717</v>
      </c>
      <c r="F10" s="115" t="str">
        <f>欧洲!F10</f>
        <v>8:00 THU</v>
      </c>
      <c r="G10" s="115" t="str">
        <f>欧洲!G10</f>
        <v>6:00 FRI</v>
      </c>
      <c r="H10" s="40">
        <f t="shared" ref="H10:H12" si="0">E10+17</f>
        <v>43734</v>
      </c>
      <c r="I10" s="33">
        <f t="shared" ref="I10:I12" si="1">H10-E10</f>
        <v>17</v>
      </c>
      <c r="J10" s="33"/>
    </row>
    <row r="11" spans="1:10">
      <c r="A11" s="28" t="str">
        <f>欧洲!A11</f>
        <v>MATZ MAERSK/美慈马士基</v>
      </c>
      <c r="B11" s="28" t="str">
        <f>欧洲!B11</f>
        <v>938W</v>
      </c>
      <c r="C11" s="28">
        <f>欧洲!C11</f>
        <v>9619983</v>
      </c>
      <c r="D11" s="39">
        <f>欧洲!D11</f>
        <v>43722</v>
      </c>
      <c r="E11" s="39">
        <f>欧洲!E11</f>
        <v>43724</v>
      </c>
      <c r="F11" s="115" t="str">
        <f>欧洲!F11</f>
        <v>8:00 THU</v>
      </c>
      <c r="G11" s="115" t="str">
        <f>欧洲!G11</f>
        <v>6:00 FRI</v>
      </c>
      <c r="H11" s="40">
        <f t="shared" si="0"/>
        <v>43741</v>
      </c>
      <c r="I11" s="33">
        <f t="shared" si="1"/>
        <v>17</v>
      </c>
      <c r="J11" s="33"/>
    </row>
    <row r="12" spans="1:10">
      <c r="A12" s="28" t="str">
        <f>欧洲!A12</f>
        <v>MANILA MAERSK/马尼拉马士基</v>
      </c>
      <c r="B12" s="28" t="str">
        <f>欧洲!B12</f>
        <v>939W</v>
      </c>
      <c r="C12" s="28">
        <f>欧洲!C12</f>
        <v>9780469</v>
      </c>
      <c r="D12" s="39">
        <f>欧洲!D12</f>
        <v>43729</v>
      </c>
      <c r="E12" s="39">
        <f>欧洲!E12</f>
        <v>43731</v>
      </c>
      <c r="F12" s="115" t="str">
        <f>欧洲!F12</f>
        <v>8:00 THU</v>
      </c>
      <c r="G12" s="115" t="str">
        <f>欧洲!G12</f>
        <v>6:00 FRI</v>
      </c>
      <c r="H12" s="40">
        <f t="shared" si="0"/>
        <v>43748</v>
      </c>
      <c r="I12" s="33">
        <f t="shared" si="1"/>
        <v>17</v>
      </c>
      <c r="J12" s="33"/>
    </row>
    <row r="13" spans="1:10">
      <c r="A13" s="113" t="str">
        <f>欧洲!A13</f>
        <v>MARCHEN MAERSK /美诚马士基</v>
      </c>
      <c r="B13" s="113" t="str">
        <f>欧洲!B13</f>
        <v>940W</v>
      </c>
      <c r="C13" s="113">
        <f>欧洲!C13</f>
        <v>9632143</v>
      </c>
      <c r="D13" s="115">
        <f>欧洲!D13</f>
        <v>43736</v>
      </c>
      <c r="E13" s="115">
        <f>欧洲!E13</f>
        <v>43738</v>
      </c>
      <c r="F13" s="115" t="str">
        <f>欧洲!F13</f>
        <v>8:00 THU</v>
      </c>
      <c r="G13" s="115" t="str">
        <f>欧洲!G13</f>
        <v>6:00 FRI</v>
      </c>
      <c r="H13" s="40">
        <f t="shared" ref="H13" si="2">E13+17</f>
        <v>43755</v>
      </c>
      <c r="I13" s="33"/>
      <c r="J13" s="33"/>
    </row>
    <row r="14" spans="1:10" ht="22.5" thickBot="1">
      <c r="A14" s="10" t="s">
        <v>107</v>
      </c>
      <c r="I14" s="33"/>
      <c r="J14" s="33"/>
    </row>
    <row r="15" spans="1:10">
      <c r="A15" s="159" t="s">
        <v>5</v>
      </c>
      <c r="B15" s="161" t="s">
        <v>0</v>
      </c>
      <c r="C15" s="161" t="s">
        <v>7</v>
      </c>
      <c r="D15" s="173" t="s">
        <v>3</v>
      </c>
      <c r="E15" s="176"/>
      <c r="F15" s="176"/>
      <c r="G15" s="177"/>
      <c r="H15" s="95" t="s">
        <v>85</v>
      </c>
      <c r="I15" s="33" t="s">
        <v>85</v>
      </c>
      <c r="J15" s="33"/>
    </row>
    <row r="16" spans="1:10">
      <c r="A16" s="160"/>
      <c r="B16" s="162"/>
      <c r="C16" s="162"/>
      <c r="D16" s="84" t="s">
        <v>1</v>
      </c>
      <c r="E16" s="84" t="s">
        <v>2</v>
      </c>
      <c r="F16" s="84" t="s">
        <v>109</v>
      </c>
      <c r="G16" s="84" t="s">
        <v>4</v>
      </c>
      <c r="H16" s="87" t="s">
        <v>1</v>
      </c>
      <c r="I16" s="33"/>
      <c r="J16" s="33"/>
    </row>
    <row r="17" spans="1:35">
      <c r="A17" s="28" t="str">
        <f>地中海!A9</f>
        <v xml:space="preserve">MAERSK HAMBURG马士基汉堡 </v>
      </c>
      <c r="B17" s="28" t="str">
        <f>地中海!B9</f>
        <v>935W</v>
      </c>
      <c r="C17" s="28">
        <f>地中海!C9</f>
        <v>9784312</v>
      </c>
      <c r="D17" s="39">
        <f>地中海!D9</f>
        <v>43708</v>
      </c>
      <c r="E17" s="39">
        <f>地中海!E9</f>
        <v>43709</v>
      </c>
      <c r="F17" s="115" t="str">
        <f>地中海!F9</f>
        <v>8:00 WED</v>
      </c>
      <c r="G17" s="115" t="str">
        <f>地中海!G9</f>
        <v>6:00 THU</v>
      </c>
      <c r="H17" s="45">
        <f>E17+15</f>
        <v>43724</v>
      </c>
      <c r="I17" s="33">
        <f>H17-E17</f>
        <v>15</v>
      </c>
      <c r="J17" s="33"/>
    </row>
    <row r="18" spans="1:35">
      <c r="A18" s="28" t="str">
        <f>地中海!A10</f>
        <v>MAERSK HAVANA/马士基哈瓦那</v>
      </c>
      <c r="B18" s="28" t="str">
        <f>地中海!B10</f>
        <v>936W</v>
      </c>
      <c r="C18" s="28">
        <f>地中海!C10</f>
        <v>9784336</v>
      </c>
      <c r="D18" s="39">
        <f>地中海!D10</f>
        <v>43715</v>
      </c>
      <c r="E18" s="39">
        <f>地中海!E10</f>
        <v>43716</v>
      </c>
      <c r="F18" s="115" t="str">
        <f>地中海!F10</f>
        <v>8:00 WED</v>
      </c>
      <c r="G18" s="115" t="str">
        <f>地中海!G10</f>
        <v>6:00 THU</v>
      </c>
      <c r="H18" s="45">
        <f t="shared" ref="H18:H20" si="3">E18+15</f>
        <v>43731</v>
      </c>
      <c r="I18" s="33">
        <f t="shared" ref="I18:I20" si="4">H18-E18</f>
        <v>15</v>
      </c>
      <c r="J18" s="33"/>
    </row>
    <row r="19" spans="1:35">
      <c r="A19" s="28" t="str">
        <f>地中海!A11</f>
        <v>MAERSK HERRERA /马士基何瑞娜</v>
      </c>
      <c r="B19" s="28" t="str">
        <f>地中海!B11</f>
        <v>937W</v>
      </c>
      <c r="C19" s="28">
        <f>地中海!C11</f>
        <v>9784324</v>
      </c>
      <c r="D19" s="39">
        <f>地中海!D11</f>
        <v>43722</v>
      </c>
      <c r="E19" s="39">
        <f>地中海!E11</f>
        <v>43723</v>
      </c>
      <c r="F19" s="115" t="str">
        <f>地中海!F11</f>
        <v>8:00 WED</v>
      </c>
      <c r="G19" s="115" t="str">
        <f>地中海!G11</f>
        <v>6:00 THU</v>
      </c>
      <c r="H19" s="45">
        <f t="shared" si="3"/>
        <v>43738</v>
      </c>
      <c r="I19" s="33">
        <f t="shared" si="4"/>
        <v>15</v>
      </c>
      <c r="J19" s="33"/>
    </row>
    <row r="20" spans="1:35">
      <c r="A20" s="28" t="str">
        <f>地中海!A12</f>
        <v>MSC SONIA /地中海 索尼亚</v>
      </c>
      <c r="B20" s="28" t="str">
        <f>地中海!B12</f>
        <v>QX938W</v>
      </c>
      <c r="C20" s="28">
        <f>地中海!C12</f>
        <v>9404663</v>
      </c>
      <c r="D20" s="39">
        <f>地中海!D12</f>
        <v>43729</v>
      </c>
      <c r="E20" s="39">
        <f>地中海!E12</f>
        <v>43730</v>
      </c>
      <c r="F20" s="115" t="str">
        <f>地中海!F12</f>
        <v>8:00 WED</v>
      </c>
      <c r="G20" s="115" t="str">
        <f>地中海!G12</f>
        <v>6:00 THU</v>
      </c>
      <c r="H20" s="45">
        <f t="shared" si="3"/>
        <v>43745</v>
      </c>
      <c r="I20" s="33">
        <f t="shared" si="4"/>
        <v>15</v>
      </c>
      <c r="J20" s="33"/>
    </row>
    <row r="21" spans="1:35">
      <c r="A21" s="113" t="str">
        <f>地中海!A13</f>
        <v>MAERSK HUACHO/马士基瓦乔</v>
      </c>
      <c r="B21" s="113" t="str">
        <f>地中海!B13</f>
        <v>939W</v>
      </c>
      <c r="C21" s="113">
        <f>地中海!C13</f>
        <v>9848948</v>
      </c>
      <c r="D21" s="115">
        <f>地中海!D13</f>
        <v>43736</v>
      </c>
      <c r="E21" s="115">
        <f>地中海!E13</f>
        <v>43737</v>
      </c>
      <c r="F21" s="115" t="str">
        <f>地中海!F13</f>
        <v>8:00 WED</v>
      </c>
      <c r="G21" s="115" t="str">
        <f>地中海!G13</f>
        <v>6:00 THU</v>
      </c>
      <c r="H21" s="45">
        <f t="shared" ref="H21" si="5">E21+15</f>
        <v>43752</v>
      </c>
    </row>
    <row r="22" spans="1:35" ht="22.5" thickBot="1">
      <c r="A22" s="10" t="s">
        <v>158</v>
      </c>
      <c r="I22" s="33"/>
      <c r="J22" s="33"/>
    </row>
    <row r="23" spans="1:35">
      <c r="A23" s="145" t="s">
        <v>5</v>
      </c>
      <c r="B23" s="147" t="s">
        <v>0</v>
      </c>
      <c r="C23" s="147" t="s">
        <v>7</v>
      </c>
      <c r="D23" s="149" t="s">
        <v>3</v>
      </c>
      <c r="E23" s="150"/>
      <c r="F23" s="150"/>
      <c r="G23" s="151"/>
      <c r="H23" s="143" t="s">
        <v>8</v>
      </c>
      <c r="I23" s="143" t="s">
        <v>93</v>
      </c>
      <c r="J23" s="72" t="s">
        <v>159</v>
      </c>
    </row>
    <row r="24" spans="1:35">
      <c r="A24" s="146"/>
      <c r="B24" s="148"/>
      <c r="C24" s="148"/>
      <c r="D24" s="74" t="s">
        <v>1</v>
      </c>
      <c r="E24" s="74" t="s">
        <v>2</v>
      </c>
      <c r="F24" s="131" t="s">
        <v>109</v>
      </c>
      <c r="G24" s="131" t="s">
        <v>4</v>
      </c>
      <c r="H24" s="144"/>
      <c r="I24" s="144"/>
      <c r="J24" s="74" t="s">
        <v>1</v>
      </c>
    </row>
    <row r="25" spans="1:35">
      <c r="A25" s="31" t="str">
        <f>地中海!A9</f>
        <v xml:space="preserve">MAERSK HAMBURG马士基汉堡 </v>
      </c>
      <c r="B25" s="31" t="str">
        <f>地中海!B9</f>
        <v>935W</v>
      </c>
      <c r="C25" s="31">
        <f>地中海!C9</f>
        <v>9784312</v>
      </c>
      <c r="D25" s="118">
        <f>地中海!D9</f>
        <v>43708</v>
      </c>
      <c r="E25" s="118">
        <f>地中海!E9</f>
        <v>43709</v>
      </c>
      <c r="F25" s="31" t="str">
        <f>地中海!F9</f>
        <v>8:00 WED</v>
      </c>
      <c r="G25" s="31" t="str">
        <f>地中海!G9</f>
        <v>6:00 THU</v>
      </c>
      <c r="H25" s="31" t="s">
        <v>278</v>
      </c>
      <c r="I25" s="101">
        <v>43716</v>
      </c>
      <c r="J25" s="118">
        <f>I25+9</f>
        <v>43725</v>
      </c>
    </row>
    <row r="26" spans="1:35">
      <c r="A26" s="31" t="str">
        <f>地中海!A10</f>
        <v>MAERSK HAVANA/马士基哈瓦那</v>
      </c>
      <c r="B26" s="31" t="str">
        <f>地中海!B10</f>
        <v>936W</v>
      </c>
      <c r="C26" s="31">
        <f>地中海!C10</f>
        <v>9784336</v>
      </c>
      <c r="D26" s="118">
        <f>地中海!D10</f>
        <v>43715</v>
      </c>
      <c r="E26" s="118">
        <f>地中海!E10</f>
        <v>43716</v>
      </c>
      <c r="F26" s="31" t="str">
        <f>地中海!F10</f>
        <v>8:00 WED</v>
      </c>
      <c r="G26" s="31" t="str">
        <f>地中海!G10</f>
        <v>6:00 THU</v>
      </c>
      <c r="H26" s="31" t="s">
        <v>279</v>
      </c>
      <c r="I26" s="101">
        <f>I25+7</f>
        <v>43723</v>
      </c>
      <c r="J26" s="118">
        <f t="shared" ref="J26:J28" si="6">I26+9</f>
        <v>43732</v>
      </c>
    </row>
    <row r="27" spans="1:35">
      <c r="A27" s="31" t="str">
        <f>地中海!A11</f>
        <v>MAERSK HERRERA /马士基何瑞娜</v>
      </c>
      <c r="B27" s="31" t="str">
        <f>地中海!B11</f>
        <v>937W</v>
      </c>
      <c r="C27" s="31">
        <f>地中海!C11</f>
        <v>9784324</v>
      </c>
      <c r="D27" s="118">
        <f>地中海!D11</f>
        <v>43722</v>
      </c>
      <c r="E27" s="118">
        <f>地中海!E11</f>
        <v>43723</v>
      </c>
      <c r="F27" s="31" t="str">
        <f>地中海!F11</f>
        <v>8:00 WED</v>
      </c>
      <c r="G27" s="31" t="str">
        <f>地中海!G11</f>
        <v>6:00 THU</v>
      </c>
      <c r="H27" s="31" t="s">
        <v>280</v>
      </c>
      <c r="I27" s="101">
        <f t="shared" ref="I27:I29" si="7">I26+7</f>
        <v>43730</v>
      </c>
      <c r="J27" s="118">
        <f t="shared" si="6"/>
        <v>43739</v>
      </c>
    </row>
    <row r="28" spans="1:35">
      <c r="A28" s="31" t="str">
        <f>地中海!A12</f>
        <v>MSC SONIA /地中海 索尼亚</v>
      </c>
      <c r="B28" s="31" t="str">
        <f>地中海!B12</f>
        <v>QX938W</v>
      </c>
      <c r="C28" s="31">
        <f>地中海!C12</f>
        <v>9404663</v>
      </c>
      <c r="D28" s="118">
        <f>地中海!D12</f>
        <v>43729</v>
      </c>
      <c r="E28" s="118">
        <f>地中海!E12</f>
        <v>43730</v>
      </c>
      <c r="F28" s="31" t="str">
        <f>地中海!F12</f>
        <v>8:00 WED</v>
      </c>
      <c r="G28" s="31" t="str">
        <f>地中海!G12</f>
        <v>6:00 THU</v>
      </c>
      <c r="H28" s="113" t="s">
        <v>281</v>
      </c>
      <c r="I28" s="101">
        <f t="shared" si="7"/>
        <v>43737</v>
      </c>
      <c r="J28" s="118">
        <f t="shared" si="6"/>
        <v>43746</v>
      </c>
    </row>
    <row r="29" spans="1:35">
      <c r="A29" s="31" t="str">
        <f>地中海!A13</f>
        <v>MAERSK HUACHO/马士基瓦乔</v>
      </c>
      <c r="B29" s="31" t="str">
        <f>地中海!B13</f>
        <v>939W</v>
      </c>
      <c r="C29" s="31">
        <f>地中海!C13</f>
        <v>9848948</v>
      </c>
      <c r="D29" s="118">
        <f>地中海!D13</f>
        <v>43736</v>
      </c>
      <c r="E29" s="118">
        <f>地中海!E13</f>
        <v>43737</v>
      </c>
      <c r="F29" s="31" t="str">
        <f>地中海!F13</f>
        <v>8:00 WED</v>
      </c>
      <c r="G29" s="31" t="str">
        <f>地中海!G13</f>
        <v>6:00 THU</v>
      </c>
      <c r="H29" s="113" t="s">
        <v>282</v>
      </c>
      <c r="I29" s="101">
        <f t="shared" si="7"/>
        <v>43744</v>
      </c>
      <c r="J29" s="118">
        <f t="shared" ref="J29" si="8">I29+9</f>
        <v>43753</v>
      </c>
    </row>
    <row r="30" spans="1:35" ht="14.25">
      <c r="A30" s="2" t="str">
        <f>欧洲!A54</f>
        <v>大连地区联系机构：利胜地中海航运（上海）有限公司大连分公司</v>
      </c>
      <c r="B30" s="1"/>
      <c r="C30" s="1"/>
      <c r="D30" s="5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4.25">
      <c r="A31" s="2" t="str">
        <f>欧洲!A55</f>
        <v>地址:   大连市中山区中山路136号希望大厦1101房间</v>
      </c>
      <c r="B31" s="1"/>
      <c r="C31" s="1"/>
      <c r="D31" s="53"/>
    </row>
    <row r="32" spans="1:35" ht="14.25">
      <c r="A32" s="2" t="str">
        <f>欧洲!A56</f>
        <v>公司网址：www.msc.com 销售热线：88007538/88007505/88007515 联系人:Zorro Chen/Lydia Bi/Crystal Li</v>
      </c>
      <c r="B32" s="1"/>
      <c r="C32" s="1"/>
      <c r="D32" s="53"/>
    </row>
    <row r="33" spans="1:10" ht="14.25">
      <c r="A33" s="24" t="str">
        <f>欧洲!A57</f>
        <v>The above schedule is for reference only and subject to changes with/without prior notice.</v>
      </c>
      <c r="B33" s="1"/>
      <c r="C33" s="1"/>
      <c r="D33" s="53"/>
    </row>
    <row r="34" spans="1:10" ht="14.25">
      <c r="A34" s="14" t="str">
        <f>欧洲!A58</f>
        <v>1. 上表之船期仅作为为普通船期公布之用途，不构成任何要约或承诺、不构成运输合同或服务合同的内容；</v>
      </c>
      <c r="B34" s="3"/>
      <c r="C34" s="3"/>
      <c r="D34" s="61"/>
      <c r="E34" s="53"/>
      <c r="F34" s="53"/>
      <c r="G34" s="53"/>
      <c r="H34" s="53"/>
      <c r="I34" s="1"/>
      <c r="J34" s="1"/>
    </row>
    <row r="35" spans="1:10" ht="14.25">
      <c r="A35" s="14" t="str">
        <f>欧洲!A59</f>
        <v>2. 上表中之转运时间、转运港口、开船时间、航线安排仅供参考，不构成任何要约或承诺，不构成运输合同或服务合同的内容；</v>
      </c>
      <c r="B35" s="3"/>
      <c r="C35" s="3"/>
      <c r="D35" s="61"/>
      <c r="E35" s="53"/>
      <c r="F35" s="53"/>
      <c r="G35" s="53"/>
      <c r="H35" s="53"/>
      <c r="I35" s="1"/>
      <c r="J35" s="1"/>
    </row>
    <row r="36" spans="1:10" ht="14.25">
      <c r="A36" s="14" t="str">
        <f>欧洲!A60</f>
        <v>3. 我司有权对本表内容进行更新、修改及解释。</v>
      </c>
      <c r="B36" s="3"/>
      <c r="C36" s="3"/>
      <c r="D36" s="61"/>
      <c r="E36" s="53"/>
      <c r="F36" s="53"/>
      <c r="G36" s="53"/>
      <c r="H36" s="53"/>
      <c r="I36" s="1"/>
      <c r="J36" s="1"/>
    </row>
  </sheetData>
  <mergeCells count="14">
    <mergeCell ref="D7:G7"/>
    <mergeCell ref="D15:G15"/>
    <mergeCell ref="A7:A8"/>
    <mergeCell ref="B7:B8"/>
    <mergeCell ref="C7:C8"/>
    <mergeCell ref="A15:A16"/>
    <mergeCell ref="B15:B16"/>
    <mergeCell ref="C15:C16"/>
    <mergeCell ref="I23:I24"/>
    <mergeCell ref="A23:A24"/>
    <mergeCell ref="B23:B24"/>
    <mergeCell ref="C23:C24"/>
    <mergeCell ref="D23:G23"/>
    <mergeCell ref="H23:H24"/>
  </mergeCells>
  <phoneticPr fontId="5" type="noConversion"/>
  <pageMargins left="0.7" right="0.7" top="0.75" bottom="0.75" header="0.3" footer="0.3"/>
  <pageSetup paperSize="9" orientation="portrait" r:id="rId1"/>
  <headerFooter>
    <oddFooter>&amp;L&amp;1#&amp;"Calibri"&amp;10 Sensitivity: Internal</oddFooter>
  </headerFooter>
  <ignoredErrors>
    <ignoredError sqref="A30:A3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欧洲</vt:lpstr>
      <vt:lpstr>地中海</vt:lpstr>
      <vt:lpstr>美加线</vt:lpstr>
      <vt:lpstr>南美航线</vt:lpstr>
      <vt:lpstr>非洲</vt:lpstr>
      <vt:lpstr>澳新航线</vt:lpstr>
      <vt:lpstr>中东印巴红海</vt:lpstr>
      <vt:lpstr>东南亚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QU CNDLN CSR &amp; CO-ACT AM</dc:creator>
  <cp:lastModifiedBy>lidan</cp:lastModifiedBy>
  <cp:lastPrinted>2019-09-02T01:49:34Z</cp:lastPrinted>
  <dcterms:created xsi:type="dcterms:W3CDTF">2018-05-25T03:32:40Z</dcterms:created>
  <dcterms:modified xsi:type="dcterms:W3CDTF">2019-09-02T01:51:04Z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24caf1-31f7-40c1-bde0-ca915f0156e3_Enabled">
    <vt:lpwstr>True</vt:lpwstr>
  </property>
  <property fmtid="{D5CDD505-2E9C-101B-9397-08002B2CF9AE}" pid="3" name="MSIP_Label_fc24caf1-31f7-40c1-bde0-ca915f0156e3_SiteId">
    <vt:lpwstr>088e9b00-ffd0-458e-bfa1-acf4c596d3cb</vt:lpwstr>
  </property>
  <property fmtid="{D5CDD505-2E9C-101B-9397-08002B2CF9AE}" pid="4" name="MSIP_Label_fc24caf1-31f7-40c1-bde0-ca915f0156e3_Owner">
    <vt:lpwstr>lily.qu@msc.com</vt:lpwstr>
  </property>
  <property fmtid="{D5CDD505-2E9C-101B-9397-08002B2CF9AE}" pid="5" name="MSIP_Label_fc24caf1-31f7-40c1-bde0-ca915f0156e3_SetDate">
    <vt:lpwstr>2018-06-04T00:48:42.2342438Z</vt:lpwstr>
  </property>
  <property fmtid="{D5CDD505-2E9C-101B-9397-08002B2CF9AE}" pid="6" name="MSIP_Label_fc24caf1-31f7-40c1-bde0-ca915f0156e3_Name">
    <vt:lpwstr>Internal</vt:lpwstr>
  </property>
  <property fmtid="{D5CDD505-2E9C-101B-9397-08002B2CF9AE}" pid="7" name="MSIP_Label_fc24caf1-31f7-40c1-bde0-ca915f0156e3_Application">
    <vt:lpwstr>Microsoft Azure Information Protection</vt:lpwstr>
  </property>
  <property fmtid="{D5CDD505-2E9C-101B-9397-08002B2CF9AE}" pid="8" name="MSIP_Label_fc24caf1-31f7-40c1-bde0-ca915f0156e3_Extended_MSFT_Method">
    <vt:lpwstr>Automatic</vt:lpwstr>
  </property>
  <property fmtid="{D5CDD505-2E9C-101B-9397-08002B2CF9AE}" pid="9" name="Sensitivity">
    <vt:lpwstr>Internal</vt:lpwstr>
  </property>
</Properties>
</file>