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567" activeTab="0"/>
  </bookViews>
  <sheets>
    <sheet name="北欧航线" sheetId="1" r:id="rId1"/>
    <sheet name="地中海航线" sheetId="2" r:id="rId2"/>
    <sheet name="黑海航线" sheetId="3" r:id="rId3"/>
    <sheet name="美西航线" sheetId="4" r:id="rId4"/>
    <sheet name="美东航线" sheetId="5" r:id="rId5"/>
    <sheet name="中南美洲航线" sheetId="6" r:id="rId6"/>
    <sheet name="南美东航线" sheetId="7" r:id="rId7"/>
    <sheet name="中东线" sheetId="8" r:id="rId8"/>
    <sheet name="澳洲航线" sheetId="9" r:id="rId9"/>
  </sheets>
  <definedNames>
    <definedName name="_xlnm.Print_Area" localSheetId="2">'黑海航线'!$A:$IV</definedName>
  </definedNames>
  <calcPr fullCalcOnLoad="1"/>
</workbook>
</file>

<file path=xl/sharedStrings.xml><?xml version="1.0" encoding="utf-8"?>
<sst xmlns="http://schemas.openxmlformats.org/spreadsheetml/2006/main" count="828" uniqueCount="327">
  <si>
    <t>航次</t>
  </si>
  <si>
    <t>离连</t>
  </si>
  <si>
    <t>离釜山</t>
  </si>
  <si>
    <t>二程船</t>
  </si>
  <si>
    <t>wk</t>
  </si>
  <si>
    <t>船名</t>
  </si>
  <si>
    <t xml:space="preserve">Above schedules are subject to change without prior notice. </t>
  </si>
  <si>
    <t>二程船名</t>
  </si>
  <si>
    <t xml:space="preserve">           二程船</t>
  </si>
  <si>
    <t xml:space="preserve"> </t>
  </si>
  <si>
    <t>DP</t>
  </si>
  <si>
    <t>TPM</t>
  </si>
  <si>
    <t xml:space="preserve">一程船 </t>
  </si>
  <si>
    <t>一程船名</t>
  </si>
  <si>
    <t>T/T</t>
  </si>
  <si>
    <t>Jebel Ali</t>
  </si>
  <si>
    <t>三期码头</t>
  </si>
  <si>
    <t>Vancouver</t>
  </si>
  <si>
    <t>Kingston</t>
  </si>
  <si>
    <t>New York</t>
  </si>
  <si>
    <t>Piraeus</t>
  </si>
  <si>
    <t>Istanbul</t>
  </si>
  <si>
    <t>AN1</t>
  </si>
  <si>
    <t>AN2</t>
  </si>
  <si>
    <t>Manzanillo</t>
  </si>
  <si>
    <t>Callao</t>
  </si>
  <si>
    <t>Iquique</t>
  </si>
  <si>
    <t>Lazaro</t>
  </si>
  <si>
    <t>Buevaventura</t>
  </si>
  <si>
    <t>Puerto Angamos</t>
  </si>
  <si>
    <t>Valparaiso</t>
  </si>
  <si>
    <t>Ensenada</t>
  </si>
  <si>
    <t>Buenaventura</t>
  </si>
  <si>
    <t>Guayaquil</t>
  </si>
  <si>
    <t>AS2</t>
  </si>
  <si>
    <t>Paranagua</t>
  </si>
  <si>
    <t>Buenos Aires</t>
  </si>
  <si>
    <t>Montevideo</t>
  </si>
  <si>
    <t>JCS</t>
  </si>
  <si>
    <t>Manzanillo,MX</t>
  </si>
  <si>
    <t>Cartagena</t>
  </si>
  <si>
    <t>Caucedo</t>
  </si>
  <si>
    <t>083E</t>
  </si>
  <si>
    <t>San Antonio</t>
  </si>
  <si>
    <t>Liquen</t>
  </si>
  <si>
    <t>La Spezia</t>
  </si>
  <si>
    <t>Busan</t>
  </si>
  <si>
    <t>Hamburg</t>
  </si>
  <si>
    <t xml:space="preserve">                      入港时间:</t>
  </si>
  <si>
    <t>MD2</t>
  </si>
  <si>
    <t>ETD Busan</t>
  </si>
  <si>
    <t>Barcelona</t>
  </si>
  <si>
    <t>Valencia</t>
  </si>
  <si>
    <t>MD3</t>
  </si>
  <si>
    <t>Jeddah</t>
  </si>
  <si>
    <t>Ashdod</t>
  </si>
  <si>
    <t>Aliaga</t>
  </si>
  <si>
    <t>Mersin</t>
  </si>
  <si>
    <t>PN3</t>
  </si>
  <si>
    <t>EC1</t>
  </si>
  <si>
    <t>EC2</t>
  </si>
  <si>
    <t>Savannah</t>
  </si>
  <si>
    <t>Jacksonville</t>
  </si>
  <si>
    <t>Charleston</t>
  </si>
  <si>
    <t>Norfolk</t>
  </si>
  <si>
    <t>Boston</t>
  </si>
  <si>
    <t>Wilmington</t>
  </si>
  <si>
    <t>二程</t>
  </si>
  <si>
    <t>Dammam</t>
  </si>
  <si>
    <t>Jubail</t>
  </si>
  <si>
    <t>Abu Dhabi</t>
  </si>
  <si>
    <t>Seattle</t>
  </si>
  <si>
    <t>NAX</t>
  </si>
  <si>
    <t>Melbourne</t>
  </si>
  <si>
    <t>Sydney</t>
  </si>
  <si>
    <t>EC3</t>
  </si>
  <si>
    <t>Brisbane</t>
  </si>
  <si>
    <t>MD1</t>
  </si>
  <si>
    <t>Damietta</t>
  </si>
  <si>
    <t>Fos</t>
  </si>
  <si>
    <t>Izmit</t>
  </si>
  <si>
    <t>Prince Rupert</t>
  </si>
  <si>
    <t>Los Angeles</t>
  </si>
  <si>
    <t>Manzanillo, PA</t>
  </si>
  <si>
    <t>Puerto Quetzal</t>
  </si>
  <si>
    <t>Coronel</t>
  </si>
  <si>
    <t>AR1</t>
  </si>
  <si>
    <t>Aqaba</t>
  </si>
  <si>
    <t>Sokhna</t>
  </si>
  <si>
    <t>Genova</t>
  </si>
  <si>
    <t>047E</t>
  </si>
  <si>
    <t>AGS</t>
  </si>
  <si>
    <t>FE2</t>
  </si>
  <si>
    <t>周三釜山中转</t>
  </si>
  <si>
    <t>009W</t>
  </si>
  <si>
    <t>Southampton</t>
  </si>
  <si>
    <t>Rotterdam</t>
  </si>
  <si>
    <t>DP</t>
  </si>
  <si>
    <t>Tanger Med</t>
  </si>
  <si>
    <t>Genoa</t>
  </si>
  <si>
    <t>PN1</t>
  </si>
  <si>
    <t>MOL CHARISMA</t>
  </si>
  <si>
    <t>Tacoma</t>
  </si>
  <si>
    <t>MOL CREATION</t>
  </si>
  <si>
    <t>NORTHERN JUVENILE</t>
  </si>
  <si>
    <t>周三釜山中转</t>
  </si>
  <si>
    <t>MOL BRIGHTNESS</t>
  </si>
  <si>
    <t>KME</t>
  </si>
  <si>
    <t>HAMAD</t>
  </si>
  <si>
    <t>周日0800--周一0600</t>
  </si>
  <si>
    <t>ETD DALIAN: EVERY WEN</t>
  </si>
  <si>
    <t>YM WINDOW</t>
  </si>
  <si>
    <t>YM ULTIMATE</t>
  </si>
  <si>
    <t>BUDAPEST EXPRESS</t>
  </si>
  <si>
    <t>053E</t>
  </si>
  <si>
    <t>SEASPAN ZAMBEZI</t>
  </si>
  <si>
    <t>MOL MANEUVER</t>
  </si>
  <si>
    <t>MOL MAXIM</t>
  </si>
  <si>
    <t>YM UTILITY</t>
  </si>
  <si>
    <t>HMM BLESSING</t>
  </si>
  <si>
    <t>010W</t>
  </si>
  <si>
    <t>Santos</t>
  </si>
  <si>
    <t>Navegantes,SC</t>
  </si>
  <si>
    <t>MALIK AL ASHTAR</t>
  </si>
  <si>
    <t>014W</t>
  </si>
  <si>
    <t>HYUNDAI HONOUR</t>
  </si>
  <si>
    <t>015W</t>
  </si>
  <si>
    <t>HYUNDAI RESPECT</t>
  </si>
  <si>
    <t>HYUNDAI DRIVE</t>
  </si>
  <si>
    <t>NO SAIL WEEK</t>
  </si>
  <si>
    <t>CMA CGM EIFFEL</t>
  </si>
  <si>
    <t>PS5</t>
  </si>
  <si>
    <t>YM UPWARD</t>
  </si>
  <si>
    <t>Vessel Name</t>
  </si>
  <si>
    <t>Schedule Voyage</t>
  </si>
  <si>
    <t>SSY</t>
  </si>
  <si>
    <t>SSY Class</t>
  </si>
  <si>
    <t>Dir.</t>
  </si>
  <si>
    <t>PoL</t>
  </si>
  <si>
    <t>Date</t>
  </si>
  <si>
    <t>Actual</t>
  </si>
  <si>
    <t>PoD</t>
  </si>
  <si>
    <t>Transit</t>
  </si>
  <si>
    <t>Booking Restr.</t>
  </si>
  <si>
    <t>Auto WO</t>
  </si>
  <si>
    <t>VCO Phase</t>
  </si>
  <si>
    <t>Vessel Operator</t>
  </si>
  <si>
    <t>Valid State</t>
  </si>
  <si>
    <t>N</t>
  </si>
  <si>
    <t>KRPUS</t>
  </si>
  <si>
    <t>OCEANN 41</t>
  </si>
  <si>
    <t>A</t>
  </si>
  <si>
    <t>Y</t>
  </si>
  <si>
    <t>MOL TRIUMPH</t>
  </si>
  <si>
    <t>M</t>
  </si>
  <si>
    <t>HAPAGL 239</t>
  </si>
  <si>
    <t>AL MURABBA</t>
  </si>
  <si>
    <t>PARIS EXPRESS</t>
  </si>
  <si>
    <t>054E</t>
  </si>
  <si>
    <t>038E</t>
  </si>
  <si>
    <t>YM UNICORN</t>
  </si>
  <si>
    <t>YM UBERTY</t>
  </si>
  <si>
    <t>072E</t>
  </si>
  <si>
    <t>MOL MATRIX</t>
  </si>
  <si>
    <t>MOL MAGNIFICENCE</t>
  </si>
  <si>
    <t>048E</t>
  </si>
  <si>
    <t>SEASPAN THAMES</t>
  </si>
  <si>
    <t>013E</t>
  </si>
  <si>
    <t>CONTI ANNAPURNA</t>
  </si>
  <si>
    <t>ADRIAN SCHULTE</t>
  </si>
  <si>
    <t>MATAQUITO</t>
  </si>
  <si>
    <t>CAUTIN</t>
  </si>
  <si>
    <t>CAUQUENES</t>
  </si>
  <si>
    <t>MSC FLAVIA</t>
  </si>
  <si>
    <t>APL PHOENIX</t>
  </si>
  <si>
    <t>CMA CGM MUSCA</t>
  </si>
  <si>
    <t>KOTA PEMIMPIN</t>
  </si>
  <si>
    <t>Rio Grande(Brazil)</t>
  </si>
  <si>
    <t xml:space="preserve"> </t>
  </si>
  <si>
    <t>Itapoa, SC</t>
  </si>
  <si>
    <t>UMM SALAL</t>
  </si>
  <si>
    <t>016W</t>
  </si>
  <si>
    <t>YM ORCHID</t>
  </si>
  <si>
    <t>Departure</t>
  </si>
  <si>
    <t>Arrival</t>
  </si>
  <si>
    <t>NYK ISABEL</t>
  </si>
  <si>
    <t>0735E</t>
  </si>
  <si>
    <t>09/12/2019</t>
  </si>
  <si>
    <t>0736E</t>
  </si>
  <si>
    <t>0737E</t>
  </si>
  <si>
    <t>0738E</t>
  </si>
  <si>
    <t>0739E</t>
  </si>
  <si>
    <t>MOL TRADITION</t>
  </si>
  <si>
    <t>W</t>
  </si>
  <si>
    <t>AL NEFUD</t>
  </si>
  <si>
    <t>09/19/2019</t>
  </si>
  <si>
    <t>BARZAN</t>
  </si>
  <si>
    <t>011W</t>
  </si>
  <si>
    <t>FE4</t>
  </si>
  <si>
    <t>T/S VIA CNSHA</t>
  </si>
  <si>
    <t>or waiting FE4 at KRPUS</t>
  </si>
  <si>
    <t>10/25/2019</t>
  </si>
  <si>
    <t>11/01/2019</t>
  </si>
  <si>
    <t>11/08/2019</t>
  </si>
  <si>
    <t>AIN SNAN</t>
  </si>
  <si>
    <t>EGDAM</t>
  </si>
  <si>
    <t>10/11/2019</t>
  </si>
  <si>
    <t>MACKINAC BRIDGE</t>
  </si>
  <si>
    <t>021W</t>
  </si>
  <si>
    <t>10/18/2019</t>
  </si>
  <si>
    <t>002W</t>
  </si>
  <si>
    <t>09/26/2019</t>
  </si>
  <si>
    <t>HONG KONG EXPRESS</t>
  </si>
  <si>
    <t>032W</t>
  </si>
  <si>
    <t>10/03/2019</t>
  </si>
  <si>
    <t>10/10/2019</t>
  </si>
  <si>
    <r>
      <rPr>
        <sz val="10"/>
        <rFont val="宋体"/>
        <family val="0"/>
      </rPr>
      <t>全程</t>
    </r>
    <r>
      <rPr>
        <sz val="10"/>
        <rFont val="Arial"/>
        <family val="2"/>
      </rPr>
      <t>42</t>
    </r>
  </si>
  <si>
    <r>
      <rPr>
        <sz val="10"/>
        <rFont val="宋体"/>
        <family val="0"/>
      </rPr>
      <t>全程</t>
    </r>
    <r>
      <rPr>
        <sz val="10"/>
        <rFont val="Arial"/>
        <family val="2"/>
      </rPr>
      <t>51</t>
    </r>
  </si>
  <si>
    <t>NYK CRANE</t>
  </si>
  <si>
    <t>AL RIFFA</t>
  </si>
  <si>
    <t>008W</t>
  </si>
  <si>
    <t>ONE IBIS</t>
  </si>
  <si>
    <t>017W</t>
  </si>
  <si>
    <t>YM WELCOME</t>
  </si>
  <si>
    <t>YM WINNER</t>
  </si>
  <si>
    <t>024W</t>
  </si>
  <si>
    <t>ESSEN EXPRESS</t>
  </si>
  <si>
    <t>031W</t>
  </si>
  <si>
    <t>019W</t>
  </si>
  <si>
    <t>ONE CONTINUITY</t>
  </si>
  <si>
    <t>ONE COMPETENCE</t>
  </si>
  <si>
    <t>070E</t>
  </si>
  <si>
    <t>HELSINKI BRIDGE</t>
  </si>
  <si>
    <t>068E</t>
  </si>
  <si>
    <t>MOL CELEBRATION</t>
  </si>
  <si>
    <t>078E</t>
  </si>
  <si>
    <t>NORTHERN JUSTICE</t>
  </si>
  <si>
    <t>009E</t>
  </si>
  <si>
    <t>YM UPSURGENCE</t>
  </si>
  <si>
    <t>039E</t>
  </si>
  <si>
    <t>305E</t>
  </si>
  <si>
    <t>056E</t>
  </si>
  <si>
    <t>YM UTMOST</t>
  </si>
  <si>
    <t>COLOMBO EXPRESS</t>
  </si>
  <si>
    <t>073E</t>
  </si>
  <si>
    <t>090E</t>
  </si>
  <si>
    <t>040E</t>
  </si>
  <si>
    <t>062E</t>
  </si>
  <si>
    <t>MOL MARVEL</t>
  </si>
  <si>
    <t>049E</t>
  </si>
  <si>
    <t>HUMEN BRIDGE</t>
  </si>
  <si>
    <t>NAVIOS CONSTELLATION</t>
  </si>
  <si>
    <t>008E</t>
  </si>
  <si>
    <t>017E</t>
  </si>
  <si>
    <t>CONTI CONQUEST</t>
  </si>
  <si>
    <t>002E</t>
  </si>
  <si>
    <t>208E</t>
  </si>
  <si>
    <t>064E</t>
  </si>
  <si>
    <r>
      <t xml:space="preserve">Le Havre </t>
    </r>
    <r>
      <rPr>
        <b/>
        <sz val="8"/>
        <color indexed="12"/>
        <rFont val="Arial"/>
        <family val="2"/>
      </rPr>
      <t>(</t>
    </r>
    <r>
      <rPr>
        <b/>
        <i/>
        <sz val="8"/>
        <color indexed="12"/>
        <rFont val="Arial"/>
        <family val="2"/>
      </rPr>
      <t>FE4)</t>
    </r>
  </si>
  <si>
    <r>
      <t xml:space="preserve">Antwerp </t>
    </r>
    <r>
      <rPr>
        <b/>
        <sz val="8"/>
        <color indexed="12"/>
        <rFont val="Arial"/>
        <family val="2"/>
      </rPr>
      <t>(</t>
    </r>
    <r>
      <rPr>
        <b/>
        <i/>
        <sz val="8"/>
        <color indexed="12"/>
        <rFont val="Arial"/>
        <family val="2"/>
      </rPr>
      <t>FE4)</t>
    </r>
  </si>
  <si>
    <t>935E</t>
  </si>
  <si>
    <t>CAPE CHRONOS</t>
  </si>
  <si>
    <t>936E</t>
  </si>
  <si>
    <t>937E</t>
  </si>
  <si>
    <t>938E</t>
  </si>
  <si>
    <t>939E</t>
  </si>
  <si>
    <t>MAULLIN</t>
  </si>
  <si>
    <t>MOL PACE</t>
  </si>
  <si>
    <t>MOL BEYOND</t>
  </si>
  <si>
    <t>007E</t>
  </si>
  <si>
    <t>Antofagasta</t>
  </si>
  <si>
    <t>ATACAMA</t>
  </si>
  <si>
    <t>MSC LAUREN</t>
  </si>
  <si>
    <t>FA936A</t>
  </si>
  <si>
    <t>SEASPAN BRAVO</t>
  </si>
  <si>
    <t>MSC DOMITILLE</t>
  </si>
  <si>
    <t>FA938A</t>
  </si>
  <si>
    <t>FA939A</t>
  </si>
  <si>
    <t>Rodman, PA</t>
  </si>
  <si>
    <t>CMA CGM COCHIN</t>
  </si>
  <si>
    <t>0PP4NE1MA</t>
  </si>
  <si>
    <t>CSAV TRANCURA</t>
  </si>
  <si>
    <t>CSCL ZEEBRUGGE</t>
  </si>
  <si>
    <t>0PP4RE1MA</t>
  </si>
  <si>
    <t>0PP4TE1MA</t>
  </si>
  <si>
    <t>0PP4VE1MA</t>
  </si>
  <si>
    <t>Balboa,PA</t>
  </si>
  <si>
    <t>Manzanillo,PA</t>
  </si>
  <si>
    <t>ASE</t>
  </si>
  <si>
    <t>SAN FERNANDO</t>
  </si>
  <si>
    <t>937W</t>
  </si>
  <si>
    <t>MAERSK LIRQUEN</t>
  </si>
  <si>
    <t>938W</t>
  </si>
  <si>
    <t>MAERSK LA PAZ</t>
  </si>
  <si>
    <t>939W</t>
  </si>
  <si>
    <t>MAERSK LEBU</t>
  </si>
  <si>
    <t>940W</t>
  </si>
  <si>
    <t>TO BE NOMINATED</t>
  </si>
  <si>
    <t>941W</t>
  </si>
  <si>
    <t>Port of Itaguai</t>
  </si>
  <si>
    <t>Itapoa</t>
  </si>
  <si>
    <t>Itajai,SC</t>
  </si>
  <si>
    <t>MSC GISELLE</t>
  </si>
  <si>
    <t>FI937A</t>
  </si>
  <si>
    <t>CAPE ARTEMISIO</t>
  </si>
  <si>
    <t>MOL BEACON</t>
  </si>
  <si>
    <t>MSC VITA</t>
  </si>
  <si>
    <t>FI940A</t>
  </si>
  <si>
    <t>DP</t>
  </si>
  <si>
    <t>DP</t>
  </si>
  <si>
    <t>035W</t>
  </si>
  <si>
    <t>0NM3DW1PL</t>
  </si>
  <si>
    <t>CMA CGM CORTE REAL</t>
  </si>
  <si>
    <t>007NMWAPL</t>
  </si>
  <si>
    <t>TAYMA</t>
  </si>
  <si>
    <t>DP</t>
  </si>
  <si>
    <t>TBNW</t>
  </si>
  <si>
    <t>HMM PROMISE</t>
  </si>
  <si>
    <t>RDO ENDEAVOUR</t>
  </si>
  <si>
    <t>BALTIC SOUTH</t>
  </si>
  <si>
    <t>157W</t>
  </si>
  <si>
    <t>ENSENADA</t>
  </si>
  <si>
    <t>026S</t>
  </si>
  <si>
    <t>ITAL LAGUNA</t>
  </si>
  <si>
    <t>088S</t>
  </si>
  <si>
    <t>YM SEATTLE</t>
  </si>
  <si>
    <t>095S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</si>
</sst>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m/d"/>
    <numFmt numFmtId="193" formatCode="mmm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d\,\ yyyy"/>
    <numFmt numFmtId="199" formatCode="m/d;@"/>
    <numFmt numFmtId="200" formatCode="mmm\-yyyy"/>
    <numFmt numFmtId="201" formatCode="mm/dd"/>
    <numFmt numFmtId="202" formatCode="[$-809]dd\ mmmm\ yyyy"/>
    <numFmt numFmtId="203" formatCode="dd/mm/yy;@"/>
    <numFmt numFmtId="204" formatCode="0_)"/>
    <numFmt numFmtId="205" formatCode="[$-804]g/&quot;通&quot;"/>
    <numFmt numFmtId="206" formatCode="000000"/>
    <numFmt numFmtId="207" formatCode="0.00_ "/>
    <numFmt numFmtId="208" formatCode="[$-804]yyyy&quot;年&quot;m&quot;月&quot;d&quot;日&quot;\ dddd"/>
    <numFmt numFmtId="209" formatCode="[$-409]h:mm:ss\ AM/PM"/>
    <numFmt numFmtId="210" formatCode="00000"/>
    <numFmt numFmtId="211" formatCode="&quot;N/S 00&quot;#"/>
    <numFmt numFmtId="212" formatCode="&quot;N/S 0&quot;#"/>
    <numFmt numFmtId="213" formatCode="0_);[Red]\(0\)"/>
  </numFmts>
  <fonts count="63">
    <font>
      <sz val="12"/>
      <name val="宋体"/>
      <family val="0"/>
    </font>
    <font>
      <sz val="9"/>
      <name val="宋体"/>
      <family val="0"/>
    </font>
    <font>
      <sz val="14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12"/>
      <name val="Arial"/>
      <family val="2"/>
    </font>
    <font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b/>
      <i/>
      <sz val="10"/>
      <color indexed="12"/>
      <name val="宋体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10"/>
      <name val="宋体"/>
      <family val="0"/>
    </font>
    <font>
      <sz val="10"/>
      <color indexed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30"/>
      <name val="Arial"/>
      <family val="2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rgb="FF0070C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9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 wrapText="1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7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99" fontId="1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4" fillId="35" borderId="0" xfId="0" applyFont="1" applyFill="1" applyBorder="1" applyAlignment="1">
      <alignment horizontal="center"/>
    </xf>
    <xf numFmtId="192" fontId="6" fillId="36" borderId="1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left"/>
    </xf>
    <xf numFmtId="0" fontId="44" fillId="35" borderId="0" xfId="0" applyFont="1" applyFill="1" applyBorder="1" applyAlignment="1" quotePrefix="1">
      <alignment horizontal="center"/>
    </xf>
    <xf numFmtId="49" fontId="44" fillId="35" borderId="0" xfId="0" applyNumberFormat="1" applyFont="1" applyFill="1" applyBorder="1" applyAlignment="1">
      <alignment/>
    </xf>
    <xf numFmtId="199" fontId="44" fillId="35" borderId="0" xfId="0" applyNumberFormat="1" applyFont="1" applyFill="1" applyBorder="1" applyAlignment="1">
      <alignment horizontal="center"/>
    </xf>
    <xf numFmtId="192" fontId="61" fillId="0" borderId="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/>
    </xf>
    <xf numFmtId="49" fontId="5" fillId="0" borderId="0" xfId="0" applyNumberFormat="1" applyFont="1" applyFill="1" applyAlignment="1">
      <alignment wrapText="1"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192" fontId="6" fillId="36" borderId="1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92" fontId="6" fillId="38" borderId="10" xfId="0" applyNumberFormat="1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44" fillId="35" borderId="10" xfId="0" applyNumberFormat="1" applyFont="1" applyFill="1" applyBorder="1" applyAlignment="1">
      <alignment horizontal="center" vertical="center"/>
    </xf>
    <xf numFmtId="199" fontId="44" fillId="36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9" fontId="44" fillId="35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92" fontId="44" fillId="36" borderId="10" xfId="0" applyNumberFormat="1" applyFont="1" applyFill="1" applyBorder="1" applyAlignment="1">
      <alignment horizontal="center" vertical="center"/>
    </xf>
    <xf numFmtId="199" fontId="6" fillId="36" borderId="10" xfId="0" applyNumberFormat="1" applyFont="1" applyFill="1" applyBorder="1" applyAlignment="1">
      <alignment horizontal="center" vertical="center"/>
    </xf>
    <xf numFmtId="192" fontId="44" fillId="35" borderId="10" xfId="0" applyNumberFormat="1" applyFont="1" applyFill="1" applyBorder="1" applyAlignment="1">
      <alignment horizontal="center" vertical="center"/>
    </xf>
    <xf numFmtId="199" fontId="6" fillId="35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99" fontId="6" fillId="0" borderId="12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4" fillId="36" borderId="10" xfId="0" applyNumberFormat="1" applyFont="1" applyFill="1" applyBorder="1" applyAlignment="1">
      <alignment horizontal="center" vertical="center"/>
    </xf>
    <xf numFmtId="199" fontId="14" fillId="36" borderId="10" xfId="0" applyNumberFormat="1" applyFont="1" applyFill="1" applyBorder="1" applyAlignment="1">
      <alignment horizontal="center" vertical="center"/>
    </xf>
    <xf numFmtId="192" fontId="6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" fontId="44" fillId="35" borderId="20" xfId="0" applyNumberFormat="1" applyFont="1" applyFill="1" applyBorder="1" applyAlignment="1">
      <alignment horizontal="center" vertical="center"/>
    </xf>
    <xf numFmtId="192" fontId="6" fillId="0" borderId="20" xfId="0" applyNumberFormat="1" applyFont="1" applyFill="1" applyBorder="1" applyAlignment="1">
      <alignment horizontal="center" vertical="center"/>
    </xf>
    <xf numFmtId="192" fontId="6" fillId="36" borderId="20" xfId="0" applyNumberFormat="1" applyFont="1" applyFill="1" applyBorder="1" applyAlignment="1">
      <alignment horizontal="center" vertical="center"/>
    </xf>
    <xf numFmtId="192" fontId="6" fillId="36" borderId="21" xfId="0" applyNumberFormat="1" applyFont="1" applyFill="1" applyBorder="1" applyAlignment="1">
      <alignment horizontal="center" vertical="center"/>
    </xf>
    <xf numFmtId="192" fontId="6" fillId="35" borderId="20" xfId="0" applyNumberFormat="1" applyFont="1" applyFill="1" applyBorder="1" applyAlignment="1">
      <alignment horizontal="center" vertical="center"/>
    </xf>
    <xf numFmtId="192" fontId="6" fillId="38" borderId="15" xfId="0" applyNumberFormat="1" applyFont="1" applyFill="1" applyBorder="1" applyAlignment="1">
      <alignment horizontal="center" vertical="center"/>
    </xf>
    <xf numFmtId="192" fontId="6" fillId="38" borderId="20" xfId="0" applyNumberFormat="1" applyFont="1" applyFill="1" applyBorder="1" applyAlignment="1">
      <alignment horizontal="center" vertical="center"/>
    </xf>
    <xf numFmtId="192" fontId="6" fillId="38" borderId="21" xfId="0" applyNumberFormat="1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192" fontId="14" fillId="36" borderId="15" xfId="0" applyNumberFormat="1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2" fontId="14" fillId="0" borderId="20" xfId="0" applyNumberFormat="1" applyFont="1" applyFill="1" applyBorder="1" applyAlignment="1">
      <alignment horizontal="center" vertical="center"/>
    </xf>
    <xf numFmtId="192" fontId="14" fillId="36" borderId="20" xfId="0" applyNumberFormat="1" applyFont="1" applyFill="1" applyBorder="1" applyAlignment="1">
      <alignment horizontal="center" vertical="center"/>
    </xf>
    <xf numFmtId="192" fontId="14" fillId="36" borderId="21" xfId="0" applyNumberFormat="1" applyFont="1" applyFill="1" applyBorder="1" applyAlignment="1">
      <alignment horizontal="center" vertical="center"/>
    </xf>
    <xf numFmtId="192" fontId="14" fillId="0" borderId="0" xfId="0" applyNumberFormat="1" applyFont="1" applyFill="1" applyBorder="1" applyAlignment="1">
      <alignment horizontal="center" vertical="center"/>
    </xf>
    <xf numFmtId="199" fontId="14" fillId="36" borderId="20" xfId="0" applyNumberFormat="1" applyFont="1" applyFill="1" applyBorder="1" applyAlignment="1">
      <alignment horizontal="center" vertical="center"/>
    </xf>
    <xf numFmtId="199" fontId="14" fillId="36" borderId="15" xfId="0" applyNumberFormat="1" applyFont="1" applyFill="1" applyBorder="1" applyAlignment="1">
      <alignment horizontal="center" vertical="center"/>
    </xf>
    <xf numFmtId="199" fontId="14" fillId="36" borderId="21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199" fontId="6" fillId="35" borderId="0" xfId="0" applyNumberFormat="1" applyFont="1" applyFill="1" applyBorder="1" applyAlignment="1">
      <alignment horizontal="center" vertical="center"/>
    </xf>
    <xf numFmtId="199" fontId="6" fillId="36" borderId="15" xfId="0" applyNumberFormat="1" applyFont="1" applyFill="1" applyBorder="1" applyAlignment="1">
      <alignment horizontal="center" vertical="center"/>
    </xf>
    <xf numFmtId="199" fontId="6" fillId="35" borderId="20" xfId="0" applyNumberFormat="1" applyFont="1" applyFill="1" applyBorder="1" applyAlignment="1">
      <alignment horizontal="center" vertical="center"/>
    </xf>
    <xf numFmtId="199" fontId="6" fillId="36" borderId="20" xfId="0" applyNumberFormat="1" applyFont="1" applyFill="1" applyBorder="1" applyAlignment="1">
      <alignment horizontal="center" vertical="center"/>
    </xf>
    <xf numFmtId="199" fontId="6" fillId="36" borderId="21" xfId="0" applyNumberFormat="1" applyFont="1" applyFill="1" applyBorder="1" applyAlignment="1">
      <alignment horizontal="center" vertical="center"/>
    </xf>
    <xf numFmtId="192" fontId="44" fillId="36" borderId="15" xfId="0" applyNumberFormat="1" applyFont="1" applyFill="1" applyBorder="1" applyAlignment="1">
      <alignment horizontal="center" vertical="center"/>
    </xf>
    <xf numFmtId="192" fontId="44" fillId="35" borderId="20" xfId="0" applyNumberFormat="1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/>
    </xf>
    <xf numFmtId="0" fontId="44" fillId="35" borderId="19" xfId="0" applyFont="1" applyFill="1" applyBorder="1" applyAlignment="1">
      <alignment horizontal="center"/>
    </xf>
    <xf numFmtId="192" fontId="44" fillId="36" borderId="21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192" fontId="6" fillId="39" borderId="20" xfId="0" applyNumberFormat="1" applyFont="1" applyFill="1" applyBorder="1" applyAlignment="1">
      <alignment horizontal="center" vertical="center"/>
    </xf>
    <xf numFmtId="199" fontId="44" fillId="39" borderId="20" xfId="0" applyNumberFormat="1" applyFont="1" applyFill="1" applyBorder="1" applyAlignment="1">
      <alignment horizontal="center" vertical="center"/>
    </xf>
    <xf numFmtId="199" fontId="44" fillId="39" borderId="21" xfId="0" applyNumberFormat="1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199" fontId="6" fillId="0" borderId="0" xfId="0" applyNumberFormat="1" applyFont="1" applyFill="1" applyBorder="1" applyAlignment="1">
      <alignment horizontal="center" vertical="center"/>
    </xf>
    <xf numFmtId="0" fontId="44" fillId="35" borderId="0" xfId="0" applyFont="1" applyFill="1" applyBorder="1" applyAlignment="1" quotePrefix="1">
      <alignment horizontal="center" vertical="center"/>
    </xf>
    <xf numFmtId="199" fontId="14" fillId="0" borderId="0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44" fillId="35" borderId="25" xfId="0" applyFont="1" applyFill="1" applyBorder="1" applyAlignment="1">
      <alignment horizontal="center" vertical="center"/>
    </xf>
    <xf numFmtId="0" fontId="44" fillId="35" borderId="26" xfId="0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44" fillId="35" borderId="0" xfId="0" applyNumberFormat="1" applyFont="1" applyFill="1" applyBorder="1" applyAlignment="1">
      <alignment horizontal="center" vertical="center"/>
    </xf>
    <xf numFmtId="192" fontId="6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66675</xdr:rowOff>
    </xdr:from>
    <xdr:to>
      <xdr:col>4</xdr:col>
      <xdr:colOff>723900</xdr:colOff>
      <xdr:row>21</xdr:row>
      <xdr:rowOff>104775</xdr:rowOff>
    </xdr:to>
    <xdr:sp>
      <xdr:nvSpPr>
        <xdr:cNvPr id="1" name="AutoShape 29"/>
        <xdr:cNvSpPr>
          <a:spLocks/>
        </xdr:cNvSpPr>
      </xdr:nvSpPr>
      <xdr:spPr>
        <a:xfrm>
          <a:off x="95250" y="2171700"/>
          <a:ext cx="3495675" cy="1933575"/>
        </a:xfrm>
        <a:prstGeom prst="flowChartProcess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Hapag-Lloyd Dalian Representative Office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Room 3410, Dalian Rainbow Building, No. 23 Renmin Road,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Dalian 116001,P.R.China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   : +86411-82790086  Linda Li (Branch manager)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+86411-82790082   Jimmy Zhao (Reefer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+86411-82790083   Jackie Xu (EU &amp; IRT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+86411-82790091   Ken Zhou (TP &amp; Latin focus)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+86411-82790081   Ellen Ma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+86411-82790089   Tom Tao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Fax   : +86411-82595255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>
    <xdr:from>
      <xdr:col>9</xdr:col>
      <xdr:colOff>523875</xdr:colOff>
      <xdr:row>0</xdr:row>
      <xdr:rowOff>38100</xdr:rowOff>
    </xdr:from>
    <xdr:to>
      <xdr:col>12</xdr:col>
      <xdr:colOff>0</xdr:colOff>
      <xdr:row>1</xdr:row>
      <xdr:rowOff>104775</xdr:rowOff>
    </xdr:to>
    <xdr:pic>
      <xdr:nvPicPr>
        <xdr:cNvPr id="2" name="Picture 30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38100"/>
          <a:ext cx="2590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11</xdr:row>
      <xdr:rowOff>133350</xdr:rowOff>
    </xdr:from>
    <xdr:to>
      <xdr:col>6</xdr:col>
      <xdr:colOff>314325</xdr:colOff>
      <xdr:row>13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247900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pic>
      <xdr:nvPicPr>
        <xdr:cNvPr id="1" name="Picture 5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pic>
      <xdr:nvPicPr>
        <xdr:cNvPr id="2" name="Picture 9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pic>
      <xdr:nvPicPr>
        <xdr:cNvPr id="3" name="Picture 13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17</xdr:row>
      <xdr:rowOff>180975</xdr:rowOff>
    </xdr:from>
    <xdr:to>
      <xdr:col>5</xdr:col>
      <xdr:colOff>733425</xdr:colOff>
      <xdr:row>19</xdr:row>
      <xdr:rowOff>133350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3609975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647700</xdr:colOff>
      <xdr:row>0</xdr:row>
      <xdr:rowOff>38100</xdr:rowOff>
    </xdr:from>
    <xdr:to>
      <xdr:col>11</xdr:col>
      <xdr:colOff>0</xdr:colOff>
      <xdr:row>0</xdr:row>
      <xdr:rowOff>314325</xdr:rowOff>
    </xdr:to>
    <xdr:pic>
      <xdr:nvPicPr>
        <xdr:cNvPr id="5" name="Picture 20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8100"/>
          <a:ext cx="2238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17</xdr:row>
      <xdr:rowOff>180975</xdr:rowOff>
    </xdr:from>
    <xdr:to>
      <xdr:col>3</xdr:col>
      <xdr:colOff>723900</xdr:colOff>
      <xdr:row>28</xdr:row>
      <xdr:rowOff>66675</xdr:rowOff>
    </xdr:to>
    <xdr:sp>
      <xdr:nvSpPr>
        <xdr:cNvPr id="6" name="AutoShape 29"/>
        <xdr:cNvSpPr>
          <a:spLocks/>
        </xdr:cNvSpPr>
      </xdr:nvSpPr>
      <xdr:spPr>
        <a:xfrm>
          <a:off x="57150" y="3609975"/>
          <a:ext cx="2886075" cy="2200275"/>
        </a:xfrm>
        <a:prstGeom prst="flowChartProcess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 Hapag-Lloyd Dalian Representative Office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Room 3410, Dalian Rainbow Building, No. 23 Renmin Road,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Dalian 116001,P.R.China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   : +86411-82790086  Linda Li (Branch manager)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+86411-82790082   Jimmy Zhao (Reefer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+86411-82790083   Jackie Xu (EU &amp; IRT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+86411-82790091   Ken Zhou (TP &amp; Latin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+86411-82790081   Ellen Ma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+86411-82790089   Tom Tao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Fax   : +86411-82595255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10</xdr:row>
      <xdr:rowOff>85725</xdr:rowOff>
    </xdr:from>
    <xdr:to>
      <xdr:col>9</xdr:col>
      <xdr:colOff>638175</xdr:colOff>
      <xdr:row>12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2019300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438150</xdr:colOff>
      <xdr:row>0</xdr:row>
      <xdr:rowOff>47625</xdr:rowOff>
    </xdr:from>
    <xdr:to>
      <xdr:col>12</xdr:col>
      <xdr:colOff>542925</xdr:colOff>
      <xdr:row>1</xdr:row>
      <xdr:rowOff>114300</xdr:rowOff>
    </xdr:to>
    <xdr:pic>
      <xdr:nvPicPr>
        <xdr:cNvPr id="2" name="Picture 17" descr="HLAG_rdax_350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47625"/>
          <a:ext cx="2028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0</xdr:rowOff>
    </xdr:from>
    <xdr:to>
      <xdr:col>3</xdr:col>
      <xdr:colOff>990600</xdr:colOff>
      <xdr:row>19</xdr:row>
      <xdr:rowOff>161925</xdr:rowOff>
    </xdr:to>
    <xdr:sp>
      <xdr:nvSpPr>
        <xdr:cNvPr id="3" name="AutoShape 29"/>
        <xdr:cNvSpPr>
          <a:spLocks/>
        </xdr:cNvSpPr>
      </xdr:nvSpPr>
      <xdr:spPr>
        <a:xfrm>
          <a:off x="38100" y="1933575"/>
          <a:ext cx="3590925" cy="2009775"/>
        </a:xfrm>
        <a:prstGeom prst="flowChartProcess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 Hapag-Lloyd Dalian Representative Office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Room 3410, Dalian Rainbow Building, No. 23 Renmin Road,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Dalian 116001,P.R.China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   : +86411-82790086  Linda Li (Branch manager)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+86411-82790082   Jimmy Zhao (Reefer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+86411-82790083   Jackie Xu (EU &amp; IRT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+86411-82790091   Ken Zhou (TP &amp; Latin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+86411-82790081   Ellen Ma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+86411-82790089   Tom Tao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Fax   : +86411-82595255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38100</xdr:rowOff>
    </xdr:from>
    <xdr:to>
      <xdr:col>10</xdr:col>
      <xdr:colOff>0</xdr:colOff>
      <xdr:row>1</xdr:row>
      <xdr:rowOff>0</xdr:rowOff>
    </xdr:to>
    <xdr:pic>
      <xdr:nvPicPr>
        <xdr:cNvPr id="1" name="Picture 8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8100"/>
          <a:ext cx="1676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0</xdr:row>
      <xdr:rowOff>38100</xdr:rowOff>
    </xdr:from>
    <xdr:to>
      <xdr:col>10</xdr:col>
      <xdr:colOff>0</xdr:colOff>
      <xdr:row>1</xdr:row>
      <xdr:rowOff>95250</xdr:rowOff>
    </xdr:to>
    <xdr:pic>
      <xdr:nvPicPr>
        <xdr:cNvPr id="2" name="Picture 11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8100"/>
          <a:ext cx="167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209550</xdr:rowOff>
    </xdr:from>
    <xdr:to>
      <xdr:col>4</xdr:col>
      <xdr:colOff>514350</xdr:colOff>
      <xdr:row>36</xdr:row>
      <xdr:rowOff>85725</xdr:rowOff>
    </xdr:to>
    <xdr:sp>
      <xdr:nvSpPr>
        <xdr:cNvPr id="3" name="AutoShape 29"/>
        <xdr:cNvSpPr>
          <a:spLocks/>
        </xdr:cNvSpPr>
      </xdr:nvSpPr>
      <xdr:spPr>
        <a:xfrm>
          <a:off x="47625" y="6372225"/>
          <a:ext cx="3057525" cy="2095500"/>
        </a:xfrm>
        <a:prstGeom prst="flowChartProcess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 Hapag-Lloyd Dalian Representative Office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Room 3410, Dalian Rainbow Building, No. 23 Renmin Road,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Dalian 116001,P.R.China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   : +86411-82790086  Linda Li (Branch manager)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+86411-82790082   Jimmy Zhao (Reefer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+86411-82790083   Jackie Xu (EU &amp; IRT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+86411-82790091   Ken Zhou (TP &amp; Latin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+86411-82790081   Ellen Ma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+86411-82790089   Tom Tao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Fax   : +86411-82595255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 editAs="oneCell">
    <xdr:from>
      <xdr:col>5</xdr:col>
      <xdr:colOff>361950</xdr:colOff>
      <xdr:row>25</xdr:row>
      <xdr:rowOff>142875</xdr:rowOff>
    </xdr:from>
    <xdr:to>
      <xdr:col>6</xdr:col>
      <xdr:colOff>447675</xdr:colOff>
      <xdr:row>27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6305550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0</xdr:row>
      <xdr:rowOff>38100</xdr:rowOff>
    </xdr:from>
    <xdr:to>
      <xdr:col>11</xdr:col>
      <xdr:colOff>685800</xdr:colOff>
      <xdr:row>1</xdr:row>
      <xdr:rowOff>0</xdr:rowOff>
    </xdr:to>
    <xdr:pic>
      <xdr:nvPicPr>
        <xdr:cNvPr id="1" name="Picture 8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8100"/>
          <a:ext cx="2362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400050</xdr:colOff>
      <xdr:row>0</xdr:row>
      <xdr:rowOff>38100</xdr:rowOff>
    </xdr:from>
    <xdr:to>
      <xdr:col>11</xdr:col>
      <xdr:colOff>685800</xdr:colOff>
      <xdr:row>1</xdr:row>
      <xdr:rowOff>95250</xdr:rowOff>
    </xdr:to>
    <xdr:pic>
      <xdr:nvPicPr>
        <xdr:cNvPr id="2" name="Picture 11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8100"/>
          <a:ext cx="2362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209550</xdr:rowOff>
    </xdr:from>
    <xdr:to>
      <xdr:col>4</xdr:col>
      <xdr:colOff>514350</xdr:colOff>
      <xdr:row>34</xdr:row>
      <xdr:rowOff>85725</xdr:rowOff>
    </xdr:to>
    <xdr:sp>
      <xdr:nvSpPr>
        <xdr:cNvPr id="3" name="AutoShape 29"/>
        <xdr:cNvSpPr>
          <a:spLocks/>
        </xdr:cNvSpPr>
      </xdr:nvSpPr>
      <xdr:spPr>
        <a:xfrm>
          <a:off x="47625" y="5629275"/>
          <a:ext cx="3057525" cy="2276475"/>
        </a:xfrm>
        <a:prstGeom prst="flowChartProcess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 Hapag-Lloyd Dalian Representative Office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Room 3410, Dalian Rainbow Building, No. 23 Renmin Road,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Dalian 116001,P.R.China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   : +86411-82790086  Linda Li (Branch manager)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+86411-82790082   Jimmy Zhao (Reefer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+86411-82790083   Jackie Xu (EU &amp; IRT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+86411-82790091   Ken Zhou (TP &amp; Latin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+86411-82790081   Ellen Ma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+86411-82790089   Tom Tao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Fax   : +86411-82595255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  <xdr:twoCellAnchor editAs="oneCell">
    <xdr:from>
      <xdr:col>5</xdr:col>
      <xdr:colOff>361950</xdr:colOff>
      <xdr:row>22</xdr:row>
      <xdr:rowOff>142875</xdr:rowOff>
    </xdr:from>
    <xdr:to>
      <xdr:col>6</xdr:col>
      <xdr:colOff>447675</xdr:colOff>
      <xdr:row>24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562600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0</xdr:row>
      <xdr:rowOff>85725</xdr:rowOff>
    </xdr:from>
    <xdr:to>
      <xdr:col>11</xdr:col>
      <xdr:colOff>352425</xdr:colOff>
      <xdr:row>2</xdr:row>
      <xdr:rowOff>28575</xdr:rowOff>
    </xdr:to>
    <xdr:pic>
      <xdr:nvPicPr>
        <xdr:cNvPr id="1" name="Picture 5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85725"/>
          <a:ext cx="1981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32</xdr:row>
      <xdr:rowOff>142875</xdr:rowOff>
    </xdr:from>
    <xdr:to>
      <xdr:col>5</xdr:col>
      <xdr:colOff>752475</xdr:colOff>
      <xdr:row>34</xdr:row>
      <xdr:rowOff>171450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7219950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32</xdr:row>
      <xdr:rowOff>142875</xdr:rowOff>
    </xdr:from>
    <xdr:to>
      <xdr:col>5</xdr:col>
      <xdr:colOff>752475</xdr:colOff>
      <xdr:row>34</xdr:row>
      <xdr:rowOff>171450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7219950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161925</xdr:rowOff>
    </xdr:from>
    <xdr:to>
      <xdr:col>4</xdr:col>
      <xdr:colOff>457200</xdr:colOff>
      <xdr:row>42</xdr:row>
      <xdr:rowOff>133350</xdr:rowOff>
    </xdr:to>
    <xdr:sp>
      <xdr:nvSpPr>
        <xdr:cNvPr id="4" name="AutoShape 29"/>
        <xdr:cNvSpPr>
          <a:spLocks/>
        </xdr:cNvSpPr>
      </xdr:nvSpPr>
      <xdr:spPr>
        <a:xfrm>
          <a:off x="95250" y="6858000"/>
          <a:ext cx="3048000" cy="2247900"/>
        </a:xfrm>
        <a:prstGeom prst="flowChartProcess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 Hapag-Lloyd Dalian Representative Office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Room 3410, Dalian Rainbow Building, No. 23 Renmin Road,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Dalian 116001,P.R.China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   : +86411-82790086  Linda Li (Branch manager)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+86411-82790082   Jimmy Zhao (Reefer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+86411-82790083   Jackie Xu (EU &amp; IRT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+86411-82790091   Ken Zhou (TP &amp; Latin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+86411-82790081   Ellen Ma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+86411-82790089   Tom Tao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Fax   : +86411-82595255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142875</xdr:rowOff>
    </xdr:from>
    <xdr:to>
      <xdr:col>11</xdr:col>
      <xdr:colOff>142875</xdr:colOff>
      <xdr:row>2</xdr:row>
      <xdr:rowOff>19050</xdr:rowOff>
    </xdr:to>
    <xdr:pic>
      <xdr:nvPicPr>
        <xdr:cNvPr id="1" name="Picture 5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2057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19</xdr:row>
      <xdr:rowOff>104775</xdr:rowOff>
    </xdr:from>
    <xdr:to>
      <xdr:col>7</xdr:col>
      <xdr:colOff>85725</xdr:colOff>
      <xdr:row>21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441960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4</xdr:col>
      <xdr:colOff>371475</xdr:colOff>
      <xdr:row>29</xdr:row>
      <xdr:rowOff>19050</xdr:rowOff>
    </xdr:to>
    <xdr:sp>
      <xdr:nvSpPr>
        <xdr:cNvPr id="3" name="AutoShape 29"/>
        <xdr:cNvSpPr>
          <a:spLocks/>
        </xdr:cNvSpPr>
      </xdr:nvSpPr>
      <xdr:spPr>
        <a:xfrm>
          <a:off x="0" y="4124325"/>
          <a:ext cx="3086100" cy="2038350"/>
        </a:xfrm>
        <a:prstGeom prst="flowChartProcess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 Hapag-Lloyd Dalian Representative Office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Room 3410, Dalian Rainbow Building, No. 23 Renmin Road,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Dalian 116001,P.R.China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   : +86411-82790086  Linda Li (Branch manager)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+86411-82790082   Jimmy Zhao (Reefer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+86411-82790083   Jackie Xu (EU &amp; IRT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+86411-82790091   Ken Zhou (TP &amp; Latin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+86411-82790081   Ellen Ma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+86411-82790089   Tom Tao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Fax   : +86411-82595255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      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pic>
      <xdr:nvPicPr>
        <xdr:cNvPr id="1" name="Picture 5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pic>
      <xdr:nvPicPr>
        <xdr:cNvPr id="2" name="Picture 9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552450</xdr:colOff>
      <xdr:row>0</xdr:row>
      <xdr:rowOff>0</xdr:rowOff>
    </xdr:to>
    <xdr:pic>
      <xdr:nvPicPr>
        <xdr:cNvPr id="3" name="Picture 13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24</xdr:row>
      <xdr:rowOff>161925</xdr:rowOff>
    </xdr:from>
    <xdr:to>
      <xdr:col>5</xdr:col>
      <xdr:colOff>733425</xdr:colOff>
      <xdr:row>27</xdr:row>
      <xdr:rowOff>47625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517207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647700</xdr:colOff>
      <xdr:row>0</xdr:row>
      <xdr:rowOff>38100</xdr:rowOff>
    </xdr:from>
    <xdr:to>
      <xdr:col>11</xdr:col>
      <xdr:colOff>0</xdr:colOff>
      <xdr:row>0</xdr:row>
      <xdr:rowOff>314325</xdr:rowOff>
    </xdr:to>
    <xdr:pic>
      <xdr:nvPicPr>
        <xdr:cNvPr id="5" name="Picture 20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38100"/>
          <a:ext cx="1790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24</xdr:row>
      <xdr:rowOff>161925</xdr:rowOff>
    </xdr:from>
    <xdr:to>
      <xdr:col>3</xdr:col>
      <xdr:colOff>723900</xdr:colOff>
      <xdr:row>35</xdr:row>
      <xdr:rowOff>142875</xdr:rowOff>
    </xdr:to>
    <xdr:sp>
      <xdr:nvSpPr>
        <xdr:cNvPr id="6" name="AutoShape 29"/>
        <xdr:cNvSpPr>
          <a:spLocks/>
        </xdr:cNvSpPr>
      </xdr:nvSpPr>
      <xdr:spPr>
        <a:xfrm>
          <a:off x="57150" y="5172075"/>
          <a:ext cx="3133725" cy="1962150"/>
        </a:xfrm>
        <a:prstGeom prst="flowChartProcess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 Hapag-Lloyd Dalian Representative Office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Room 3410, Dalian Rainbow Building, No. 23 Renmin Road,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Dalian 116001,P.R.China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   : +86411-82790086  Linda Li (Branch manager)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+86411-82790082   Jimmy Zhao (Reefer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+86411-82790083   Jackie Xu (EU &amp; IRT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+86411-82790091   Ken Zhou (TP &amp; Latin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+86411-82790081   Ellen Ma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+86411-82790089   Tom Tao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Fax   : +86411-82595255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7</xdr:col>
      <xdr:colOff>800100</xdr:colOff>
      <xdr:row>2</xdr:row>
      <xdr:rowOff>19050</xdr:rowOff>
    </xdr:to>
    <xdr:pic>
      <xdr:nvPicPr>
        <xdr:cNvPr id="1" name="Picture 4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38100"/>
          <a:ext cx="1809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0</xdr:row>
      <xdr:rowOff>38100</xdr:rowOff>
    </xdr:from>
    <xdr:to>
      <xdr:col>8</xdr:col>
      <xdr:colOff>0</xdr:colOff>
      <xdr:row>2</xdr:row>
      <xdr:rowOff>19050</xdr:rowOff>
    </xdr:to>
    <xdr:pic>
      <xdr:nvPicPr>
        <xdr:cNvPr id="2" name="Picture 4" descr="HLAG_rdax_350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8100"/>
          <a:ext cx="2000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3</xdr:col>
      <xdr:colOff>647700</xdr:colOff>
      <xdr:row>21</xdr:row>
      <xdr:rowOff>104775</xdr:rowOff>
    </xdr:to>
    <xdr:sp>
      <xdr:nvSpPr>
        <xdr:cNvPr id="3" name="AutoShape 29"/>
        <xdr:cNvSpPr>
          <a:spLocks/>
        </xdr:cNvSpPr>
      </xdr:nvSpPr>
      <xdr:spPr>
        <a:xfrm>
          <a:off x="0" y="2381250"/>
          <a:ext cx="3038475" cy="2209800"/>
        </a:xfrm>
        <a:prstGeom prst="flowChartProcess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 Hapag-Lloyd Dalian Representative Office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Room 3410, Dalian Rainbow Building, No. 23 Renmin Road,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Dalian 116001,P.R.China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Tel   : +86411-82790086  Linda Li (Branch manager)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+86411-82790082   Jimmy Zhao (Reefer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+86411-82790083   Jackie Xu (EU &amp; IRT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+86411-82790091   Ken Zhou (TP &amp; Latin focus)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+86411-82790081   Ellen Ma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+86411-82790089   Tom Tao 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Fax   : +86411-82595255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</a:p>
      </xdr:txBody>
    </xdr:sp>
    <xdr:clientData/>
  </xdr:twoCellAnchor>
  <xdr:twoCellAnchor editAs="oneCell">
    <xdr:from>
      <xdr:col>4</xdr:col>
      <xdr:colOff>266700</xdr:colOff>
      <xdr:row>11</xdr:row>
      <xdr:rowOff>57150</xdr:rowOff>
    </xdr:from>
    <xdr:to>
      <xdr:col>5</xdr:col>
      <xdr:colOff>361950</xdr:colOff>
      <xdr:row>13</xdr:row>
      <xdr:rowOff>19050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24384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9"/>
  <sheetViews>
    <sheetView showGridLines="0" tabSelected="1" zoomScalePageLayoutView="0" workbookViewId="0" topLeftCell="A1">
      <selection activeCell="G29" sqref="G29:G30"/>
    </sheetView>
  </sheetViews>
  <sheetFormatPr defaultColWidth="9.00390625" defaultRowHeight="14.25"/>
  <cols>
    <col min="1" max="1" width="6.25390625" style="67" customWidth="1"/>
    <col min="2" max="2" width="17.125" style="67" customWidth="1"/>
    <col min="3" max="3" width="8.125" style="67" customWidth="1"/>
    <col min="4" max="4" width="6.125" style="67" customWidth="1"/>
    <col min="5" max="5" width="16.125" style="67" bestFit="1" customWidth="1"/>
    <col min="6" max="6" width="8.625" style="67" bestFit="1" customWidth="1"/>
    <col min="7" max="7" width="12.375" style="67" customWidth="1"/>
    <col min="8" max="8" width="9.625" style="67" customWidth="1"/>
    <col min="9" max="13" width="13.625" style="67" customWidth="1"/>
    <col min="14" max="14" width="16.625" style="67" customWidth="1"/>
    <col min="15" max="15" width="10.875" style="67" bestFit="1" customWidth="1"/>
    <col min="16" max="17" width="4.625" style="67" customWidth="1"/>
    <col min="18" max="18" width="9.875" style="67" bestFit="1" customWidth="1"/>
    <col min="19" max="19" width="9.00390625" style="67" customWidth="1"/>
    <col min="20" max="20" width="10.875" style="67" bestFit="1" customWidth="1"/>
    <col min="21" max="16384" width="9.00390625" style="67" customWidth="1"/>
  </cols>
  <sheetData>
    <row r="3" spans="1:12" ht="15.75" thickBot="1">
      <c r="A3" s="10"/>
      <c r="B3" s="10"/>
      <c r="C3" s="10"/>
      <c r="D3" s="10"/>
      <c r="E3" s="10"/>
      <c r="F3" s="10"/>
      <c r="G3" s="11" t="s">
        <v>92</v>
      </c>
      <c r="H3" s="75" t="s">
        <v>93</v>
      </c>
      <c r="I3" s="13"/>
      <c r="J3" s="13"/>
      <c r="K3" s="12"/>
      <c r="L3" s="14"/>
    </row>
    <row r="4" spans="1:14" ht="15">
      <c r="A4" s="64" t="s">
        <v>4</v>
      </c>
      <c r="B4" s="49" t="s">
        <v>5</v>
      </c>
      <c r="C4" s="49" t="s">
        <v>0</v>
      </c>
      <c r="D4" s="49" t="s">
        <v>1</v>
      </c>
      <c r="E4" s="49" t="s">
        <v>3</v>
      </c>
      <c r="F4" s="49" t="s">
        <v>0</v>
      </c>
      <c r="G4" s="49" t="s">
        <v>10</v>
      </c>
      <c r="H4" s="49" t="s">
        <v>50</v>
      </c>
      <c r="I4" s="102" t="s">
        <v>95</v>
      </c>
      <c r="J4" s="102" t="s">
        <v>47</v>
      </c>
      <c r="K4" s="102" t="s">
        <v>96</v>
      </c>
      <c r="L4" s="102" t="s">
        <v>258</v>
      </c>
      <c r="M4" s="103" t="s">
        <v>259</v>
      </c>
      <c r="N4" s="92"/>
    </row>
    <row r="5" spans="1:14" ht="15">
      <c r="A5" s="77"/>
      <c r="B5" s="76"/>
      <c r="C5" s="76"/>
      <c r="D5" s="76"/>
      <c r="E5" s="76"/>
      <c r="F5" s="76"/>
      <c r="G5" s="76"/>
      <c r="H5" s="76" t="s">
        <v>14</v>
      </c>
      <c r="I5" s="76">
        <v>36</v>
      </c>
      <c r="J5" s="76">
        <v>40</v>
      </c>
      <c r="K5" s="76">
        <v>44</v>
      </c>
      <c r="L5" s="76" t="s">
        <v>216</v>
      </c>
      <c r="M5" s="78" t="s">
        <v>217</v>
      </c>
      <c r="N5" s="92"/>
    </row>
    <row r="6" spans="1:14" ht="15">
      <c r="A6" s="121">
        <v>36</v>
      </c>
      <c r="B6" s="82" t="s">
        <v>185</v>
      </c>
      <c r="C6" s="82" t="s">
        <v>186</v>
      </c>
      <c r="D6" s="83">
        <v>43712</v>
      </c>
      <c r="E6" s="82" t="s">
        <v>192</v>
      </c>
      <c r="F6" s="82" t="s">
        <v>94</v>
      </c>
      <c r="G6" s="82">
        <v>236979</v>
      </c>
      <c r="H6" s="107">
        <v>43720</v>
      </c>
      <c r="I6" s="84">
        <v>43755</v>
      </c>
      <c r="J6" s="58">
        <v>43759</v>
      </c>
      <c r="K6" s="84">
        <v>43763</v>
      </c>
      <c r="L6" s="85" t="s">
        <v>199</v>
      </c>
      <c r="M6" s="145" t="s">
        <v>199</v>
      </c>
      <c r="N6" s="92"/>
    </row>
    <row r="7" spans="1:14" ht="15">
      <c r="A7" s="121">
        <v>37</v>
      </c>
      <c r="B7" s="82" t="s">
        <v>185</v>
      </c>
      <c r="C7" s="82" t="s">
        <v>188</v>
      </c>
      <c r="D7" s="83">
        <f>D6+7</f>
        <v>43719</v>
      </c>
      <c r="E7" s="82" t="s">
        <v>194</v>
      </c>
      <c r="F7" s="82" t="s">
        <v>120</v>
      </c>
      <c r="G7" s="82">
        <v>236981</v>
      </c>
      <c r="H7" s="107">
        <f>H6+7</f>
        <v>43727</v>
      </c>
      <c r="I7" s="58">
        <f>I6+7</f>
        <v>43762</v>
      </c>
      <c r="J7" s="84">
        <f>J6+7</f>
        <v>43766</v>
      </c>
      <c r="K7" s="84">
        <f>K6+7</f>
        <v>43770</v>
      </c>
      <c r="L7" s="85" t="s">
        <v>199</v>
      </c>
      <c r="M7" s="145" t="s">
        <v>199</v>
      </c>
      <c r="N7" s="92"/>
    </row>
    <row r="8" spans="1:14" ht="15">
      <c r="A8" s="121">
        <v>38</v>
      </c>
      <c r="B8" s="82" t="s">
        <v>185</v>
      </c>
      <c r="C8" s="82" t="s">
        <v>189</v>
      </c>
      <c r="D8" s="83">
        <f>D7+7</f>
        <v>43726</v>
      </c>
      <c r="E8" s="82" t="s">
        <v>196</v>
      </c>
      <c r="F8" s="82" t="s">
        <v>94</v>
      </c>
      <c r="G8" s="82">
        <v>236983</v>
      </c>
      <c r="H8" s="107">
        <f>H7+6</f>
        <v>43733</v>
      </c>
      <c r="I8" s="58">
        <f aca="true" t="shared" si="0" ref="I8:K9">I7+7</f>
        <v>43769</v>
      </c>
      <c r="J8" s="84">
        <f t="shared" si="0"/>
        <v>43773</v>
      </c>
      <c r="K8" s="84">
        <f t="shared" si="0"/>
        <v>43777</v>
      </c>
      <c r="L8" s="85" t="s">
        <v>199</v>
      </c>
      <c r="M8" s="145" t="s">
        <v>199</v>
      </c>
      <c r="N8" s="92"/>
    </row>
    <row r="9" spans="1:14" ht="15">
      <c r="A9" s="121">
        <v>39</v>
      </c>
      <c r="B9" s="82" t="s">
        <v>185</v>
      </c>
      <c r="C9" s="82" t="s">
        <v>190</v>
      </c>
      <c r="D9" s="83">
        <f>D8+7</f>
        <v>43733</v>
      </c>
      <c r="E9" s="82" t="s">
        <v>153</v>
      </c>
      <c r="F9" s="82" t="s">
        <v>197</v>
      </c>
      <c r="G9" s="82">
        <v>236985</v>
      </c>
      <c r="H9" s="107">
        <f>H8+7</f>
        <v>43740</v>
      </c>
      <c r="I9" s="58">
        <f t="shared" si="0"/>
        <v>43776</v>
      </c>
      <c r="J9" s="84">
        <f t="shared" si="0"/>
        <v>43780</v>
      </c>
      <c r="K9" s="84">
        <f t="shared" si="0"/>
        <v>43784</v>
      </c>
      <c r="L9" s="85" t="s">
        <v>199</v>
      </c>
      <c r="M9" s="145" t="s">
        <v>199</v>
      </c>
      <c r="N9" s="86" t="s">
        <v>200</v>
      </c>
    </row>
    <row r="10" spans="1:14" ht="15.75" thickBot="1">
      <c r="A10" s="123">
        <v>40</v>
      </c>
      <c r="B10" s="112" t="s">
        <v>185</v>
      </c>
      <c r="C10" s="112" t="s">
        <v>191</v>
      </c>
      <c r="D10" s="113">
        <f>D9+7</f>
        <v>43740</v>
      </c>
      <c r="E10" s="146" t="s">
        <v>156</v>
      </c>
      <c r="F10" s="146" t="s">
        <v>197</v>
      </c>
      <c r="G10" s="146">
        <v>239298</v>
      </c>
      <c r="H10" s="147">
        <f>H9+7</f>
        <v>43747</v>
      </c>
      <c r="I10" s="147">
        <f>I9+16</f>
        <v>43792</v>
      </c>
      <c r="J10" s="148">
        <f>J9+5</f>
        <v>43785</v>
      </c>
      <c r="K10" s="148">
        <v>43783</v>
      </c>
      <c r="L10" s="148">
        <v>43781</v>
      </c>
      <c r="M10" s="149">
        <v>43790</v>
      </c>
      <c r="N10" s="87" t="s">
        <v>198</v>
      </c>
    </row>
    <row r="11" spans="1:22" ht="15">
      <c r="A11" s="60"/>
      <c r="G11" s="10" t="s">
        <v>6</v>
      </c>
      <c r="S11" s="68"/>
      <c r="V11" s="68"/>
    </row>
    <row r="12" spans="1:23" ht="15">
      <c r="A12" s="60"/>
      <c r="G12" s="10"/>
      <c r="T12" s="68"/>
      <c r="W12" s="68"/>
    </row>
    <row r="13" spans="1:23" ht="15">
      <c r="A13" s="60"/>
      <c r="G13" s="161" t="s">
        <v>48</v>
      </c>
      <c r="H13" s="161"/>
      <c r="I13" s="28" t="s">
        <v>109</v>
      </c>
      <c r="K13" s="30"/>
      <c r="L13" s="27" t="s">
        <v>16</v>
      </c>
      <c r="T13" s="68"/>
      <c r="W13" s="68"/>
    </row>
    <row r="14" spans="1:23" ht="15">
      <c r="A14" s="57"/>
      <c r="H14" s="28" t="s">
        <v>110</v>
      </c>
      <c r="I14" s="28"/>
      <c r="J14" s="28"/>
      <c r="K14" s="28"/>
      <c r="T14" s="68"/>
      <c r="W14" s="68"/>
    </row>
    <row r="15" spans="1:23" ht="17.25" customHeight="1">
      <c r="A15" s="60"/>
      <c r="B15" s="15"/>
      <c r="C15" s="15"/>
      <c r="D15" s="15"/>
      <c r="E15" s="15"/>
      <c r="F15" s="15"/>
      <c r="G15" s="15"/>
      <c r="H15" s="65"/>
      <c r="I15" s="65"/>
      <c r="J15" s="69"/>
      <c r="K15" s="69"/>
      <c r="L15" s="16"/>
      <c r="T15" s="68"/>
      <c r="W15" s="68"/>
    </row>
    <row r="16" spans="2:23" ht="1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T16" s="68"/>
      <c r="W16" s="68"/>
    </row>
    <row r="17" spans="2:12" ht="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2:12" ht="1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ht="15">
      <c r="A19" s="70"/>
    </row>
    <row r="21" s="10" customFormat="1" ht="12.75"/>
  </sheetData>
  <sheetProtection/>
  <mergeCells count="1">
    <mergeCell ref="G13:H13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zoomScalePageLayoutView="0" workbookViewId="0" topLeftCell="A1">
      <selection activeCell="F27" sqref="F27"/>
    </sheetView>
  </sheetViews>
  <sheetFormatPr defaultColWidth="9.00390625" defaultRowHeight="14.25"/>
  <cols>
    <col min="1" max="1" width="15.50390625" style="10" customWidth="1"/>
    <col min="2" max="2" width="7.25390625" style="10" customWidth="1"/>
    <col min="3" max="3" width="6.375" style="10" customWidth="1"/>
    <col min="4" max="4" width="22.00390625" style="10" bestFit="1" customWidth="1"/>
    <col min="5" max="5" width="7.625" style="10" customWidth="1"/>
    <col min="6" max="6" width="11.75390625" style="10" bestFit="1" customWidth="1"/>
    <col min="7" max="7" width="10.875" style="10" customWidth="1"/>
    <col min="8" max="12" width="12.625" style="10" customWidth="1"/>
  </cols>
  <sheetData>
    <row r="1" spans="1:4" ht="27" customHeight="1">
      <c r="A1" s="30"/>
      <c r="B1" s="30"/>
      <c r="C1" s="30"/>
      <c r="D1" s="30"/>
    </row>
    <row r="2" spans="6:14" ht="15.75" thickBot="1">
      <c r="F2" s="11" t="s">
        <v>77</v>
      </c>
      <c r="G2" s="12"/>
      <c r="H2" s="13" t="s">
        <v>105</v>
      </c>
      <c r="I2" s="13"/>
      <c r="J2" s="13"/>
      <c r="K2" s="13"/>
      <c r="L2" s="13"/>
      <c r="N2" s="27"/>
    </row>
    <row r="3" spans="1:12" ht="14.25">
      <c r="A3" s="64" t="s">
        <v>12</v>
      </c>
      <c r="B3" s="49" t="s">
        <v>0</v>
      </c>
      <c r="C3" s="49" t="s">
        <v>1</v>
      </c>
      <c r="D3" s="49" t="s">
        <v>8</v>
      </c>
      <c r="E3" s="49" t="s">
        <v>0</v>
      </c>
      <c r="F3" s="49" t="s">
        <v>97</v>
      </c>
      <c r="G3" s="49" t="s">
        <v>50</v>
      </c>
      <c r="H3" s="102" t="s">
        <v>78</v>
      </c>
      <c r="I3" s="102" t="s">
        <v>51</v>
      </c>
      <c r="J3" s="102" t="s">
        <v>52</v>
      </c>
      <c r="K3" s="102" t="s">
        <v>98</v>
      </c>
      <c r="L3" s="103" t="s">
        <v>99</v>
      </c>
    </row>
    <row r="4" spans="1:12" ht="14.25">
      <c r="A4" s="77"/>
      <c r="B4" s="76"/>
      <c r="C4" s="76"/>
      <c r="D4" s="76"/>
      <c r="E4" s="76"/>
      <c r="F4" s="76"/>
      <c r="G4" s="76"/>
      <c r="H4" s="76">
        <v>28</v>
      </c>
      <c r="I4" s="76">
        <v>34</v>
      </c>
      <c r="J4" s="76">
        <v>36</v>
      </c>
      <c r="K4" s="76">
        <v>41</v>
      </c>
      <c r="L4" s="78">
        <v>44</v>
      </c>
    </row>
    <row r="5" spans="1:12" ht="14.25">
      <c r="A5" s="110" t="s">
        <v>185</v>
      </c>
      <c r="B5" s="82" t="s">
        <v>186</v>
      </c>
      <c r="C5" s="83">
        <v>43712</v>
      </c>
      <c r="D5" s="82" t="s">
        <v>204</v>
      </c>
      <c r="E5" s="82" t="s">
        <v>124</v>
      </c>
      <c r="F5" s="82">
        <v>237308</v>
      </c>
      <c r="G5" s="107">
        <v>43720</v>
      </c>
      <c r="H5" s="80">
        <v>43749</v>
      </c>
      <c r="I5" s="80">
        <v>43754</v>
      </c>
      <c r="J5" s="80">
        <v>43757</v>
      </c>
      <c r="K5" s="80">
        <v>43761</v>
      </c>
      <c r="L5" s="118">
        <v>43764</v>
      </c>
    </row>
    <row r="6" spans="1:12" ht="14.25">
      <c r="A6" s="110" t="s">
        <v>185</v>
      </c>
      <c r="B6" s="82" t="s">
        <v>188</v>
      </c>
      <c r="C6" s="83">
        <f>C5+7</f>
        <v>43719</v>
      </c>
      <c r="D6" s="82" t="s">
        <v>207</v>
      </c>
      <c r="E6" s="82" t="s">
        <v>208</v>
      </c>
      <c r="F6" s="82">
        <v>237310</v>
      </c>
      <c r="G6" s="107">
        <f aca="true" t="shared" si="0" ref="G6:L6">G5+7</f>
        <v>43727</v>
      </c>
      <c r="H6" s="80">
        <f t="shared" si="0"/>
        <v>43756</v>
      </c>
      <c r="I6" s="80">
        <f t="shared" si="0"/>
        <v>43761</v>
      </c>
      <c r="J6" s="80">
        <f t="shared" si="0"/>
        <v>43764</v>
      </c>
      <c r="K6" s="80">
        <f t="shared" si="0"/>
        <v>43768</v>
      </c>
      <c r="L6" s="118">
        <f t="shared" si="0"/>
        <v>43771</v>
      </c>
    </row>
    <row r="7" spans="1:12" ht="14.25">
      <c r="A7" s="110" t="s">
        <v>185</v>
      </c>
      <c r="B7" s="82" t="s">
        <v>189</v>
      </c>
      <c r="C7" s="83">
        <f>C6+7</f>
        <v>43726</v>
      </c>
      <c r="D7" s="82" t="s">
        <v>157</v>
      </c>
      <c r="E7" s="82" t="s">
        <v>210</v>
      </c>
      <c r="F7" s="82">
        <v>237312</v>
      </c>
      <c r="G7" s="107">
        <f aca="true" t="shared" si="1" ref="G7:L7">G5+14</f>
        <v>43734</v>
      </c>
      <c r="H7" s="80">
        <f t="shared" si="1"/>
        <v>43763</v>
      </c>
      <c r="I7" s="80">
        <f t="shared" si="1"/>
        <v>43768</v>
      </c>
      <c r="J7" s="80">
        <f t="shared" si="1"/>
        <v>43771</v>
      </c>
      <c r="K7" s="80">
        <f t="shared" si="1"/>
        <v>43775</v>
      </c>
      <c r="L7" s="118">
        <f t="shared" si="1"/>
        <v>43778</v>
      </c>
    </row>
    <row r="8" spans="1:12" ht="15" thickBot="1">
      <c r="A8" s="111" t="s">
        <v>185</v>
      </c>
      <c r="B8" s="112" t="s">
        <v>190</v>
      </c>
      <c r="C8" s="113">
        <f>C7+7</f>
        <v>43733</v>
      </c>
      <c r="D8" s="112" t="s">
        <v>212</v>
      </c>
      <c r="E8" s="112" t="s">
        <v>213</v>
      </c>
      <c r="F8" s="112">
        <v>237314</v>
      </c>
      <c r="G8" s="117">
        <f aca="true" t="shared" si="2" ref="G8:L8">G5+21</f>
        <v>43741</v>
      </c>
      <c r="H8" s="119">
        <f t="shared" si="2"/>
        <v>43770</v>
      </c>
      <c r="I8" s="119">
        <f t="shared" si="2"/>
        <v>43775</v>
      </c>
      <c r="J8" s="119">
        <f t="shared" si="2"/>
        <v>43778</v>
      </c>
      <c r="K8" s="119">
        <f t="shared" si="2"/>
        <v>43782</v>
      </c>
      <c r="L8" s="120">
        <f t="shared" si="2"/>
        <v>43785</v>
      </c>
    </row>
    <row r="9" spans="1:13" ht="15">
      <c r="A9" s="89"/>
      <c r="B9" s="89"/>
      <c r="C9" s="90"/>
      <c r="D9" s="89"/>
      <c r="E9" s="89"/>
      <c r="F9" s="81"/>
      <c r="G9" s="81"/>
      <c r="H9" s="81"/>
      <c r="I9" s="81"/>
      <c r="J9" s="81"/>
      <c r="K9" s="81"/>
      <c r="L9" s="26"/>
      <c r="M9" s="27"/>
    </row>
    <row r="10" spans="1:13" ht="15.75" thickBot="1">
      <c r="A10" s="26"/>
      <c r="B10" s="26"/>
      <c r="C10" s="26"/>
      <c r="D10" s="26"/>
      <c r="E10" s="26"/>
      <c r="F10" s="11" t="s">
        <v>49</v>
      </c>
      <c r="G10" s="91"/>
      <c r="H10" s="11" t="s">
        <v>105</v>
      </c>
      <c r="I10" s="11"/>
      <c r="J10" s="11"/>
      <c r="K10" s="11"/>
      <c r="L10" s="26"/>
      <c r="M10" s="27"/>
    </row>
    <row r="11" spans="1:13" ht="15">
      <c r="A11" s="64" t="s">
        <v>12</v>
      </c>
      <c r="B11" s="49" t="s">
        <v>0</v>
      </c>
      <c r="C11" s="49" t="s">
        <v>1</v>
      </c>
      <c r="D11" s="49" t="s">
        <v>8</v>
      </c>
      <c r="E11" s="49" t="s">
        <v>0</v>
      </c>
      <c r="F11" s="49"/>
      <c r="G11" s="49" t="s">
        <v>50</v>
      </c>
      <c r="H11" s="102" t="s">
        <v>20</v>
      </c>
      <c r="I11" s="102" t="s">
        <v>45</v>
      </c>
      <c r="J11" s="102" t="s">
        <v>89</v>
      </c>
      <c r="K11" s="103" t="s">
        <v>79</v>
      </c>
      <c r="L11" s="26"/>
      <c r="M11" s="27"/>
    </row>
    <row r="12" spans="1:13" ht="15">
      <c r="A12" s="77"/>
      <c r="B12" s="76"/>
      <c r="C12" s="76"/>
      <c r="D12" s="76"/>
      <c r="E12" s="76"/>
      <c r="F12" s="76"/>
      <c r="G12" s="76"/>
      <c r="H12" s="76">
        <v>32</v>
      </c>
      <c r="I12" s="76">
        <v>35</v>
      </c>
      <c r="J12" s="76">
        <v>38</v>
      </c>
      <c r="K12" s="78">
        <v>41</v>
      </c>
      <c r="L12" s="26"/>
      <c r="M12" s="27"/>
    </row>
    <row r="13" spans="1:13" ht="15">
      <c r="A13" s="110" t="s">
        <v>185</v>
      </c>
      <c r="B13" s="82" t="s">
        <v>186</v>
      </c>
      <c r="C13" s="83">
        <v>43712</v>
      </c>
      <c r="D13" s="82" t="s">
        <v>218</v>
      </c>
      <c r="E13" s="82" t="s">
        <v>126</v>
      </c>
      <c r="F13" s="82">
        <v>238767</v>
      </c>
      <c r="G13" s="107">
        <v>43722</v>
      </c>
      <c r="H13" s="80">
        <f>G13+33</f>
        <v>43755</v>
      </c>
      <c r="I13" s="80">
        <f>G13+36</f>
        <v>43758</v>
      </c>
      <c r="J13" s="80">
        <f>G13+39</f>
        <v>43761</v>
      </c>
      <c r="K13" s="118">
        <v>43761</v>
      </c>
      <c r="L13" s="26"/>
      <c r="M13" s="27"/>
    </row>
    <row r="14" spans="1:13" ht="15">
      <c r="A14" s="110" t="s">
        <v>185</v>
      </c>
      <c r="B14" s="82" t="s">
        <v>188</v>
      </c>
      <c r="C14" s="83">
        <f>C13+7</f>
        <v>43719</v>
      </c>
      <c r="D14" s="82" t="s">
        <v>219</v>
      </c>
      <c r="E14" s="82" t="s">
        <v>220</v>
      </c>
      <c r="F14" s="82">
        <v>238769</v>
      </c>
      <c r="G14" s="107">
        <f>G13+7</f>
        <v>43729</v>
      </c>
      <c r="H14" s="80">
        <f>H13+7</f>
        <v>43762</v>
      </c>
      <c r="I14" s="80">
        <f>I13+7</f>
        <v>43765</v>
      </c>
      <c r="J14" s="80">
        <f>J13+7</f>
        <v>43768</v>
      </c>
      <c r="K14" s="118">
        <f>K13+7</f>
        <v>43768</v>
      </c>
      <c r="L14" s="26"/>
      <c r="M14" s="27"/>
    </row>
    <row r="15" spans="1:13" ht="15">
      <c r="A15" s="110" t="s">
        <v>185</v>
      </c>
      <c r="B15" s="82" t="s">
        <v>189</v>
      </c>
      <c r="C15" s="83">
        <f>C14+7</f>
        <v>43726</v>
      </c>
      <c r="D15" s="82" t="s">
        <v>221</v>
      </c>
      <c r="E15" s="82" t="s">
        <v>222</v>
      </c>
      <c r="F15" s="82">
        <v>238771</v>
      </c>
      <c r="G15" s="107">
        <f>G13+14</f>
        <v>43736</v>
      </c>
      <c r="H15" s="80">
        <f>H13+14</f>
        <v>43769</v>
      </c>
      <c r="I15" s="80">
        <f>I13+14</f>
        <v>43772</v>
      </c>
      <c r="J15" s="80">
        <f>J13+14</f>
        <v>43775</v>
      </c>
      <c r="K15" s="118">
        <f>K13+14</f>
        <v>43775</v>
      </c>
      <c r="L15" s="26"/>
      <c r="M15" s="27"/>
    </row>
    <row r="16" spans="1:13" ht="15.75" thickBot="1">
      <c r="A16" s="111" t="s">
        <v>185</v>
      </c>
      <c r="B16" s="112" t="s">
        <v>190</v>
      </c>
      <c r="C16" s="113">
        <f>C15+7</f>
        <v>43733</v>
      </c>
      <c r="D16" s="112" t="s">
        <v>221</v>
      </c>
      <c r="E16" s="112" t="s">
        <v>222</v>
      </c>
      <c r="F16" s="112">
        <v>238771</v>
      </c>
      <c r="G16" s="117">
        <f>G15</f>
        <v>43736</v>
      </c>
      <c r="H16" s="119">
        <f>H15</f>
        <v>43769</v>
      </c>
      <c r="I16" s="119">
        <f>I15</f>
        <v>43772</v>
      </c>
      <c r="J16" s="119">
        <f>J15</f>
        <v>43775</v>
      </c>
      <c r="K16" s="120">
        <f>K15</f>
        <v>43775</v>
      </c>
      <c r="L16" s="26"/>
      <c r="M16" s="27"/>
    </row>
    <row r="17" ht="19.5" customHeight="1">
      <c r="E17" s="10" t="s">
        <v>6</v>
      </c>
    </row>
    <row r="18" ht="19.5" customHeight="1">
      <c r="M18" s="5"/>
    </row>
    <row r="19" spans="6:11" ht="19.5" customHeight="1">
      <c r="F19" s="161" t="s">
        <v>48</v>
      </c>
      <c r="G19" s="161"/>
      <c r="H19" s="28" t="s">
        <v>109</v>
      </c>
      <c r="I19" s="67"/>
      <c r="J19" s="30"/>
      <c r="K19" s="27" t="s">
        <v>16</v>
      </c>
    </row>
    <row r="20" spans="6:13" ht="19.5" customHeight="1">
      <c r="F20" s="67"/>
      <c r="G20" s="28" t="s">
        <v>110</v>
      </c>
      <c r="H20" s="28"/>
      <c r="I20" s="28"/>
      <c r="J20" s="28"/>
      <c r="K20" s="67"/>
      <c r="L20" s="52"/>
      <c r="M20" s="5"/>
    </row>
    <row r="21" spans="7:13" ht="19.5" customHeight="1">
      <c r="G21" s="29"/>
      <c r="M21" s="5"/>
    </row>
    <row r="22" ht="19.5" customHeight="1">
      <c r="M22" s="5"/>
    </row>
    <row r="23" spans="1:12" s="8" customFormat="1" ht="17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6" s="10" customFormat="1" ht="12.75"/>
    <row r="27" s="10" customFormat="1" ht="12.75"/>
    <row r="31" spans="8:12" ht="15" hidden="1">
      <c r="H31" s="10" t="s">
        <v>183</v>
      </c>
      <c r="I31" s="10" t="s">
        <v>183</v>
      </c>
      <c r="K31" s="10" t="s">
        <v>184</v>
      </c>
      <c r="L31" s="10" t="s">
        <v>184</v>
      </c>
    </row>
    <row r="32" spans="1:17" s="88" customFormat="1" ht="14.25" hidden="1">
      <c r="A32" s="26" t="s">
        <v>133</v>
      </c>
      <c r="B32" s="26" t="s">
        <v>134</v>
      </c>
      <c r="C32" s="26" t="s">
        <v>135</v>
      </c>
      <c r="D32" s="26" t="s">
        <v>136</v>
      </c>
      <c r="E32" s="26" t="s">
        <v>137</v>
      </c>
      <c r="F32" s="26" t="s">
        <v>138</v>
      </c>
      <c r="G32" s="26" t="s">
        <v>139</v>
      </c>
      <c r="H32" s="26" t="s">
        <v>140</v>
      </c>
      <c r="I32" s="26" t="s">
        <v>141</v>
      </c>
      <c r="J32" s="26" t="s">
        <v>139</v>
      </c>
      <c r="K32" s="26" t="s">
        <v>140</v>
      </c>
      <c r="L32" s="88" t="s">
        <v>142</v>
      </c>
      <c r="M32" s="88" t="s">
        <v>143</v>
      </c>
      <c r="N32" s="88" t="s">
        <v>144</v>
      </c>
      <c r="O32" s="88" t="s">
        <v>145</v>
      </c>
      <c r="P32" s="88" t="s">
        <v>146</v>
      </c>
      <c r="Q32" s="88" t="s">
        <v>147</v>
      </c>
    </row>
    <row r="33" spans="1:17" s="88" customFormat="1" ht="14.25" hidden="1">
      <c r="A33" s="26" t="s">
        <v>204</v>
      </c>
      <c r="B33" s="26" t="s">
        <v>124</v>
      </c>
      <c r="C33" s="26" t="s">
        <v>77</v>
      </c>
      <c r="D33" s="26" t="s">
        <v>154</v>
      </c>
      <c r="E33" s="26" t="s">
        <v>193</v>
      </c>
      <c r="F33" s="26" t="s">
        <v>149</v>
      </c>
      <c r="G33" s="26" t="s">
        <v>187</v>
      </c>
      <c r="H33" s="26" t="s">
        <v>148</v>
      </c>
      <c r="I33" s="26" t="s">
        <v>205</v>
      </c>
      <c r="J33" s="26" t="s">
        <v>206</v>
      </c>
      <c r="K33" s="26" t="s">
        <v>148</v>
      </c>
      <c r="L33" s="88">
        <v>29</v>
      </c>
      <c r="M33" s="88" t="s">
        <v>152</v>
      </c>
      <c r="N33" s="88" t="s">
        <v>9</v>
      </c>
      <c r="O33" s="88" t="s">
        <v>9</v>
      </c>
      <c r="P33" s="88" t="s">
        <v>155</v>
      </c>
      <c r="Q33" s="88" t="s">
        <v>151</v>
      </c>
    </row>
    <row r="34" spans="1:17" s="88" customFormat="1" ht="14.25" hidden="1">
      <c r="A34" s="26" t="s">
        <v>207</v>
      </c>
      <c r="B34" s="26" t="s">
        <v>208</v>
      </c>
      <c r="C34" s="26" t="s">
        <v>77</v>
      </c>
      <c r="D34" s="26" t="s">
        <v>154</v>
      </c>
      <c r="E34" s="26" t="s">
        <v>193</v>
      </c>
      <c r="F34" s="26" t="s">
        <v>149</v>
      </c>
      <c r="G34" s="26" t="s">
        <v>195</v>
      </c>
      <c r="H34" s="26" t="s">
        <v>148</v>
      </c>
      <c r="I34" s="26" t="s">
        <v>205</v>
      </c>
      <c r="J34" s="26" t="s">
        <v>209</v>
      </c>
      <c r="K34" s="26" t="s">
        <v>148</v>
      </c>
      <c r="L34" s="88">
        <v>29</v>
      </c>
      <c r="M34" s="88" t="s">
        <v>152</v>
      </c>
      <c r="N34" s="88" t="s">
        <v>9</v>
      </c>
      <c r="O34" s="88" t="s">
        <v>9</v>
      </c>
      <c r="P34" s="88" t="s">
        <v>150</v>
      </c>
      <c r="Q34" s="88" t="s">
        <v>151</v>
      </c>
    </row>
    <row r="35" spans="1:17" s="88" customFormat="1" ht="14.25" hidden="1">
      <c r="A35" s="26" t="s">
        <v>157</v>
      </c>
      <c r="B35" s="26" t="s">
        <v>210</v>
      </c>
      <c r="C35" s="26" t="s">
        <v>77</v>
      </c>
      <c r="D35" s="26" t="s">
        <v>154</v>
      </c>
      <c r="E35" s="26" t="s">
        <v>193</v>
      </c>
      <c r="F35" s="26" t="s">
        <v>149</v>
      </c>
      <c r="G35" s="26" t="s">
        <v>211</v>
      </c>
      <c r="H35" s="26" t="s">
        <v>148</v>
      </c>
      <c r="I35" s="26" t="s">
        <v>205</v>
      </c>
      <c r="J35" s="26" t="s">
        <v>201</v>
      </c>
      <c r="K35" s="26" t="s">
        <v>148</v>
      </c>
      <c r="L35" s="88">
        <v>29</v>
      </c>
      <c r="M35" s="88" t="s">
        <v>152</v>
      </c>
      <c r="N35" s="88" t="s">
        <v>9</v>
      </c>
      <c r="O35" s="88" t="s">
        <v>9</v>
      </c>
      <c r="P35" s="88" t="s">
        <v>155</v>
      </c>
      <c r="Q35" s="88" t="s">
        <v>151</v>
      </c>
    </row>
    <row r="36" spans="1:17" s="88" customFormat="1" ht="14.25" hidden="1">
      <c r="A36" s="26" t="s">
        <v>212</v>
      </c>
      <c r="B36" s="26" t="s">
        <v>213</v>
      </c>
      <c r="C36" s="26" t="s">
        <v>77</v>
      </c>
      <c r="D36" s="26" t="s">
        <v>154</v>
      </c>
      <c r="E36" s="26" t="s">
        <v>193</v>
      </c>
      <c r="F36" s="26" t="s">
        <v>149</v>
      </c>
      <c r="G36" s="26" t="s">
        <v>214</v>
      </c>
      <c r="H36" s="26" t="s">
        <v>148</v>
      </c>
      <c r="I36" s="26" t="s">
        <v>205</v>
      </c>
      <c r="J36" s="26" t="s">
        <v>202</v>
      </c>
      <c r="K36" s="26" t="s">
        <v>148</v>
      </c>
      <c r="L36" s="88">
        <v>29</v>
      </c>
      <c r="M36" s="88" t="s">
        <v>152</v>
      </c>
      <c r="N36" s="88" t="s">
        <v>9</v>
      </c>
      <c r="O36" s="88" t="s">
        <v>9</v>
      </c>
      <c r="P36" s="88" t="s">
        <v>155</v>
      </c>
      <c r="Q36" s="88" t="s">
        <v>151</v>
      </c>
    </row>
    <row r="37" spans="1:17" s="88" customFormat="1" ht="14.25" hidden="1">
      <c r="A37" s="26" t="s">
        <v>129</v>
      </c>
      <c r="B37" s="26" t="s">
        <v>120</v>
      </c>
      <c r="C37" s="26" t="s">
        <v>77</v>
      </c>
      <c r="D37" s="26" t="s">
        <v>154</v>
      </c>
      <c r="E37" s="26" t="s">
        <v>193</v>
      </c>
      <c r="F37" s="26" t="s">
        <v>149</v>
      </c>
      <c r="G37" s="26" t="s">
        <v>215</v>
      </c>
      <c r="H37" s="26" t="s">
        <v>148</v>
      </c>
      <c r="I37" s="26" t="s">
        <v>205</v>
      </c>
      <c r="J37" s="26" t="s">
        <v>203</v>
      </c>
      <c r="K37" s="26" t="s">
        <v>148</v>
      </c>
      <c r="L37" s="88">
        <v>29</v>
      </c>
      <c r="M37" s="88" t="s">
        <v>152</v>
      </c>
      <c r="N37" s="88" t="s">
        <v>9</v>
      </c>
      <c r="O37" s="88" t="s">
        <v>9</v>
      </c>
      <c r="Q37" s="88" t="s">
        <v>151</v>
      </c>
    </row>
  </sheetData>
  <sheetProtection selectLockedCells="1"/>
  <mergeCells count="1">
    <mergeCell ref="F19:G19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zoomScalePageLayoutView="0" workbookViewId="0" topLeftCell="A1">
      <selection activeCell="G25" sqref="G25"/>
    </sheetView>
  </sheetViews>
  <sheetFormatPr defaultColWidth="9.00390625" defaultRowHeight="14.25"/>
  <cols>
    <col min="1" max="1" width="18.75390625" style="10" bestFit="1" customWidth="1"/>
    <col min="2" max="2" width="6.50390625" style="17" customWidth="1"/>
    <col min="3" max="3" width="9.375" style="10" customWidth="1"/>
    <col min="4" max="4" width="22.375" style="10" bestFit="1" customWidth="1"/>
    <col min="5" max="5" width="7.125" style="10" bestFit="1" customWidth="1"/>
    <col min="6" max="6" width="7.25390625" style="10" customWidth="1"/>
    <col min="7" max="7" width="7.125" style="10" bestFit="1" customWidth="1"/>
    <col min="8" max="13" width="12.625" style="10" customWidth="1"/>
    <col min="14" max="14" width="13.00390625" style="10" customWidth="1"/>
    <col min="15" max="15" width="9.25390625" style="10" customWidth="1"/>
    <col min="16" max="16" width="6.75390625" style="10" customWidth="1"/>
    <col min="17" max="23" width="4.625" style="0" customWidth="1"/>
  </cols>
  <sheetData>
    <row r="1" spans="4:9" ht="15">
      <c r="D1" s="30"/>
      <c r="E1" s="30"/>
      <c r="F1" s="30"/>
      <c r="G1" s="30"/>
      <c r="H1" s="30"/>
      <c r="I1" s="30"/>
    </row>
    <row r="2" spans="4:15" ht="15.75" thickBot="1">
      <c r="D2" s="30"/>
      <c r="E2" s="30"/>
      <c r="F2" s="11" t="s">
        <v>53</v>
      </c>
      <c r="G2" s="30"/>
      <c r="H2" s="30"/>
      <c r="I2" s="30"/>
      <c r="J2" s="11" t="s">
        <v>105</v>
      </c>
      <c r="K2" s="12"/>
      <c r="L2" s="12"/>
      <c r="M2" s="12"/>
      <c r="N2" s="13"/>
      <c r="O2" s="12"/>
    </row>
    <row r="3" spans="1:16" ht="15">
      <c r="A3" s="64" t="s">
        <v>5</v>
      </c>
      <c r="B3" s="49" t="s">
        <v>0</v>
      </c>
      <c r="C3" s="49" t="s">
        <v>1</v>
      </c>
      <c r="D3" s="102" t="s">
        <v>3</v>
      </c>
      <c r="E3" s="102" t="s">
        <v>0</v>
      </c>
      <c r="F3" s="102" t="s">
        <v>10</v>
      </c>
      <c r="G3" s="102" t="s">
        <v>2</v>
      </c>
      <c r="H3" s="102" t="s">
        <v>54</v>
      </c>
      <c r="I3" s="102" t="s">
        <v>55</v>
      </c>
      <c r="J3" s="102" t="s">
        <v>21</v>
      </c>
      <c r="K3" s="102" t="s">
        <v>80</v>
      </c>
      <c r="L3" s="102" t="s">
        <v>56</v>
      </c>
      <c r="M3" s="103" t="s">
        <v>57</v>
      </c>
      <c r="N3" s="12"/>
      <c r="P3"/>
    </row>
    <row r="4" spans="1:16" ht="15">
      <c r="A4" s="77"/>
      <c r="B4" s="76"/>
      <c r="C4" s="76"/>
      <c r="D4" s="150"/>
      <c r="E4" s="150"/>
      <c r="F4" s="150"/>
      <c r="G4" s="150" t="s">
        <v>14</v>
      </c>
      <c r="H4" s="150">
        <v>23</v>
      </c>
      <c r="I4" s="150">
        <v>28</v>
      </c>
      <c r="J4" s="150">
        <v>32</v>
      </c>
      <c r="K4" s="150">
        <v>35</v>
      </c>
      <c r="L4" s="150">
        <v>37</v>
      </c>
      <c r="M4" s="151">
        <v>42</v>
      </c>
      <c r="N4" s="12"/>
      <c r="P4"/>
    </row>
    <row r="5" spans="1:16" ht="15">
      <c r="A5" s="110" t="s">
        <v>185</v>
      </c>
      <c r="B5" s="82" t="s">
        <v>186</v>
      </c>
      <c r="C5" s="83">
        <v>43712</v>
      </c>
      <c r="D5" s="82" t="s">
        <v>223</v>
      </c>
      <c r="E5" s="82" t="s">
        <v>181</v>
      </c>
      <c r="F5" s="82">
        <v>238719</v>
      </c>
      <c r="G5" s="9">
        <v>43715</v>
      </c>
      <c r="H5" s="80">
        <f>G5+23</f>
        <v>43738</v>
      </c>
      <c r="I5" s="80">
        <f>G5+28</f>
        <v>43743</v>
      </c>
      <c r="J5" s="80">
        <f>G5+32</f>
        <v>43747</v>
      </c>
      <c r="K5" s="80">
        <f>G5+35</f>
        <v>43750</v>
      </c>
      <c r="L5" s="80">
        <f>G5+37</f>
        <v>43752</v>
      </c>
      <c r="M5" s="118">
        <f>G5+42</f>
        <v>43757</v>
      </c>
      <c r="N5" s="26"/>
      <c r="P5"/>
    </row>
    <row r="6" spans="1:16" ht="15">
      <c r="A6" s="110" t="s">
        <v>185</v>
      </c>
      <c r="B6" s="82" t="s">
        <v>188</v>
      </c>
      <c r="C6" s="83">
        <f>C5+7</f>
        <v>43719</v>
      </c>
      <c r="D6" s="82" t="s">
        <v>224</v>
      </c>
      <c r="E6" s="82" t="s">
        <v>225</v>
      </c>
      <c r="F6" s="82">
        <v>238721</v>
      </c>
      <c r="G6" s="9">
        <f aca="true" t="shared" si="0" ref="G6:M6">G5+7</f>
        <v>43722</v>
      </c>
      <c r="H6" s="80">
        <f t="shared" si="0"/>
        <v>43745</v>
      </c>
      <c r="I6" s="80">
        <f t="shared" si="0"/>
        <v>43750</v>
      </c>
      <c r="J6" s="80">
        <f t="shared" si="0"/>
        <v>43754</v>
      </c>
      <c r="K6" s="80">
        <f t="shared" si="0"/>
        <v>43757</v>
      </c>
      <c r="L6" s="80">
        <f t="shared" si="0"/>
        <v>43759</v>
      </c>
      <c r="M6" s="118">
        <f t="shared" si="0"/>
        <v>43764</v>
      </c>
      <c r="N6" s="26"/>
      <c r="P6"/>
    </row>
    <row r="7" spans="1:16" ht="15">
      <c r="A7" s="110" t="s">
        <v>185</v>
      </c>
      <c r="B7" s="82" t="s">
        <v>189</v>
      </c>
      <c r="C7" s="83">
        <f>C6+7</f>
        <v>43726</v>
      </c>
      <c r="D7" s="82" t="s">
        <v>226</v>
      </c>
      <c r="E7" s="82" t="s">
        <v>227</v>
      </c>
      <c r="F7" s="82">
        <v>238723</v>
      </c>
      <c r="G7" s="9">
        <f aca="true" t="shared" si="1" ref="G7:M7">G5+14</f>
        <v>43729</v>
      </c>
      <c r="H7" s="80">
        <f t="shared" si="1"/>
        <v>43752</v>
      </c>
      <c r="I7" s="80">
        <f t="shared" si="1"/>
        <v>43757</v>
      </c>
      <c r="J7" s="80">
        <f t="shared" si="1"/>
        <v>43761</v>
      </c>
      <c r="K7" s="80">
        <f t="shared" si="1"/>
        <v>43764</v>
      </c>
      <c r="L7" s="80">
        <f t="shared" si="1"/>
        <v>43766</v>
      </c>
      <c r="M7" s="118">
        <f t="shared" si="1"/>
        <v>43771</v>
      </c>
      <c r="N7" s="26"/>
      <c r="P7"/>
    </row>
    <row r="8" spans="1:16" ht="15.75" thickBot="1">
      <c r="A8" s="111" t="s">
        <v>185</v>
      </c>
      <c r="B8" s="112" t="s">
        <v>190</v>
      </c>
      <c r="C8" s="113">
        <f>C7+7</f>
        <v>43733</v>
      </c>
      <c r="D8" s="112" t="s">
        <v>111</v>
      </c>
      <c r="E8" s="112" t="s">
        <v>228</v>
      </c>
      <c r="F8" s="112">
        <v>238725</v>
      </c>
      <c r="G8" s="114">
        <f aca="true" t="shared" si="2" ref="G8:M8">G5+21</f>
        <v>43736</v>
      </c>
      <c r="H8" s="119">
        <f t="shared" si="2"/>
        <v>43759</v>
      </c>
      <c r="I8" s="119">
        <f t="shared" si="2"/>
        <v>43764</v>
      </c>
      <c r="J8" s="119">
        <f t="shared" si="2"/>
        <v>43768</v>
      </c>
      <c r="K8" s="119">
        <f t="shared" si="2"/>
        <v>43771</v>
      </c>
      <c r="L8" s="119">
        <f t="shared" si="2"/>
        <v>43773</v>
      </c>
      <c r="M8" s="120">
        <f t="shared" si="2"/>
        <v>43778</v>
      </c>
      <c r="N8" s="26"/>
      <c r="P8"/>
    </row>
    <row r="9" spans="2:17" ht="15">
      <c r="B9" s="10"/>
      <c r="C9" s="56"/>
      <c r="G9" s="27"/>
      <c r="H9" s="27"/>
      <c r="I9" s="27"/>
      <c r="J9" s="10" t="s">
        <v>6</v>
      </c>
      <c r="P9" s="10" t="s">
        <v>9</v>
      </c>
      <c r="Q9" s="5"/>
    </row>
    <row r="10" spans="2:3" ht="15.75" thickBot="1">
      <c r="B10" s="10"/>
      <c r="C10" s="48"/>
    </row>
    <row r="11" spans="2:14" ht="12.75">
      <c r="B11" s="10"/>
      <c r="J11" s="162"/>
      <c r="K11" s="162"/>
      <c r="L11" s="19"/>
      <c r="M11" s="19"/>
      <c r="N11" s="28"/>
    </row>
    <row r="12" spans="2:16" ht="15" customHeight="1">
      <c r="B12" s="10"/>
      <c r="J12" s="161" t="s">
        <v>48</v>
      </c>
      <c r="K12" s="161"/>
      <c r="L12" s="28" t="s">
        <v>109</v>
      </c>
      <c r="M12" s="67"/>
      <c r="N12" s="30"/>
      <c r="O12" s="27" t="s">
        <v>16</v>
      </c>
      <c r="P12" s="20"/>
    </row>
    <row r="13" spans="2:15" ht="15" customHeight="1">
      <c r="B13" s="10"/>
      <c r="G13" s="29"/>
      <c r="H13" s="29"/>
      <c r="I13" s="29"/>
      <c r="J13" s="67"/>
      <c r="K13" s="28" t="s">
        <v>110</v>
      </c>
      <c r="L13" s="28"/>
      <c r="M13" s="28"/>
      <c r="N13" s="28"/>
      <c r="O13" s="67"/>
    </row>
    <row r="14" spans="11:13" ht="18.75" customHeight="1">
      <c r="K14" s="28"/>
      <c r="L14" s="28"/>
      <c r="M14" s="28"/>
    </row>
    <row r="15" ht="18.75" customHeight="1"/>
    <row r="16" spans="1:17" ht="21.75" customHeight="1">
      <c r="A16" s="27"/>
      <c r="B16" s="27"/>
      <c r="C16" s="27"/>
      <c r="D16" s="27"/>
      <c r="E16" s="27"/>
      <c r="F16" s="27" t="s">
        <v>9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6"/>
    </row>
    <row r="17" spans="1:15" s="8" customFormat="1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6"/>
    </row>
  </sheetData>
  <sheetProtection/>
  <mergeCells count="2">
    <mergeCell ref="J11:K11"/>
    <mergeCell ref="J12:K12"/>
  </mergeCells>
  <printOptions horizontalCentered="1"/>
  <pageMargins left="0.54" right="0.5" top="0.984251968503937" bottom="0.984251968503937" header="0.511811023622047" footer="0.511811023622047"/>
  <pageSetup fitToHeight="1" fitToWidth="1"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5"/>
  <sheetViews>
    <sheetView showGridLines="0" zoomScalePageLayoutView="0" workbookViewId="0" topLeftCell="A1">
      <selection activeCell="I11" sqref="I11:I12"/>
    </sheetView>
  </sheetViews>
  <sheetFormatPr defaultColWidth="8.75390625" defaultRowHeight="14.25"/>
  <cols>
    <col min="1" max="1" width="3.25390625" style="10" customWidth="1"/>
    <col min="2" max="2" width="18.75390625" style="30" bestFit="1" customWidth="1"/>
    <col min="3" max="3" width="6.25390625" style="32" customWidth="1"/>
    <col min="4" max="4" width="5.75390625" style="32" customWidth="1"/>
    <col min="5" max="5" width="21.75390625" style="30" bestFit="1" customWidth="1"/>
    <col min="6" max="6" width="6.875" style="30" customWidth="1"/>
    <col min="7" max="7" width="6.25390625" style="32" customWidth="1"/>
    <col min="8" max="8" width="9.125" style="30" customWidth="1"/>
    <col min="9" max="10" width="13.625" style="30" customWidth="1"/>
    <col min="11" max="11" width="13.625" style="10" customWidth="1"/>
    <col min="12" max="12" width="6.125" style="10" bestFit="1" customWidth="1"/>
    <col min="13" max="14" width="4.625" style="10" customWidth="1"/>
    <col min="15" max="16384" width="8.75390625" style="10" customWidth="1"/>
  </cols>
  <sheetData>
    <row r="1" ht="18" customHeight="1"/>
    <row r="2" ht="18" customHeight="1"/>
    <row r="3" spans="1:10" ht="19.5" customHeight="1" thickBot="1">
      <c r="A3" s="33"/>
      <c r="B3" s="34"/>
      <c r="C3" s="35"/>
      <c r="D3" s="35"/>
      <c r="E3" s="11" t="s">
        <v>100</v>
      </c>
      <c r="F3" s="33"/>
      <c r="G3" s="46" t="s">
        <v>105</v>
      </c>
      <c r="H3" s="12"/>
      <c r="I3" s="33"/>
      <c r="J3" s="12"/>
    </row>
    <row r="4" spans="1:11" ht="19.5" customHeight="1">
      <c r="A4" s="64" t="s">
        <v>4</v>
      </c>
      <c r="B4" s="49" t="s">
        <v>5</v>
      </c>
      <c r="C4" s="49" t="s">
        <v>0</v>
      </c>
      <c r="D4" s="49" t="s">
        <v>1</v>
      </c>
      <c r="E4" s="49" t="s">
        <v>3</v>
      </c>
      <c r="F4" s="49" t="s">
        <v>0</v>
      </c>
      <c r="G4" s="49" t="s">
        <v>10</v>
      </c>
      <c r="H4" s="49" t="s">
        <v>2</v>
      </c>
      <c r="I4" s="102" t="s">
        <v>81</v>
      </c>
      <c r="J4" s="102" t="s">
        <v>102</v>
      </c>
      <c r="K4" s="103" t="s">
        <v>17</v>
      </c>
    </row>
    <row r="5" spans="1:11" ht="19.5" customHeight="1">
      <c r="A5" s="121">
        <v>36</v>
      </c>
      <c r="B5" s="82" t="s">
        <v>185</v>
      </c>
      <c r="C5" s="82" t="s">
        <v>186</v>
      </c>
      <c r="D5" s="83">
        <v>43712</v>
      </c>
      <c r="E5" s="82" t="s">
        <v>234</v>
      </c>
      <c r="F5" s="82" t="s">
        <v>162</v>
      </c>
      <c r="G5" s="82">
        <v>235297</v>
      </c>
      <c r="H5" s="95">
        <v>43717</v>
      </c>
      <c r="I5" s="93">
        <f>H5+9</f>
        <v>43726</v>
      </c>
      <c r="J5" s="93">
        <f>I5+2</f>
        <v>43728</v>
      </c>
      <c r="K5" s="140">
        <f>I5+6</f>
        <v>43732</v>
      </c>
    </row>
    <row r="6" spans="1:11" ht="19.5" customHeight="1">
      <c r="A6" s="121">
        <v>37</v>
      </c>
      <c r="B6" s="82" t="s">
        <v>185</v>
      </c>
      <c r="C6" s="82" t="s">
        <v>188</v>
      </c>
      <c r="D6" s="83">
        <f>D5+7</f>
        <v>43719</v>
      </c>
      <c r="E6" s="82" t="s">
        <v>103</v>
      </c>
      <c r="F6" s="82" t="s">
        <v>231</v>
      </c>
      <c r="G6" s="82">
        <v>235299</v>
      </c>
      <c r="H6" s="95">
        <f>H5+7</f>
        <v>43724</v>
      </c>
      <c r="I6" s="93">
        <f>H6+9</f>
        <v>43733</v>
      </c>
      <c r="J6" s="93">
        <f>I6+2</f>
        <v>43735</v>
      </c>
      <c r="K6" s="140">
        <f>I6+6</f>
        <v>43739</v>
      </c>
    </row>
    <row r="7" spans="1:11" ht="19.5" customHeight="1">
      <c r="A7" s="121">
        <v>38</v>
      </c>
      <c r="B7" s="82" t="s">
        <v>185</v>
      </c>
      <c r="C7" s="82" t="s">
        <v>189</v>
      </c>
      <c r="D7" s="83">
        <f>D6+7</f>
        <v>43726</v>
      </c>
      <c r="E7" s="82" t="s">
        <v>229</v>
      </c>
      <c r="F7" s="82" t="s">
        <v>90</v>
      </c>
      <c r="G7" s="82">
        <v>236826</v>
      </c>
      <c r="H7" s="95">
        <f>H6+7</f>
        <v>43731</v>
      </c>
      <c r="I7" s="94">
        <f aca="true" t="shared" si="0" ref="I7:K9">I6+7</f>
        <v>43740</v>
      </c>
      <c r="J7" s="94">
        <f t="shared" si="0"/>
        <v>43742</v>
      </c>
      <c r="K7" s="136">
        <f t="shared" si="0"/>
        <v>43746</v>
      </c>
    </row>
    <row r="8" spans="1:11" ht="19.5" customHeight="1">
      <c r="A8" s="121">
        <v>39</v>
      </c>
      <c r="B8" s="82" t="s">
        <v>185</v>
      </c>
      <c r="C8" s="82" t="s">
        <v>190</v>
      </c>
      <c r="D8" s="83">
        <f>D7+7</f>
        <v>43733</v>
      </c>
      <c r="E8" s="82" t="s">
        <v>232</v>
      </c>
      <c r="F8" s="82" t="s">
        <v>159</v>
      </c>
      <c r="G8" s="82">
        <v>236828</v>
      </c>
      <c r="H8" s="95">
        <f>H7+7</f>
        <v>43738</v>
      </c>
      <c r="I8" s="94">
        <f t="shared" si="0"/>
        <v>43747</v>
      </c>
      <c r="J8" s="94">
        <f t="shared" si="0"/>
        <v>43749</v>
      </c>
      <c r="K8" s="136">
        <f t="shared" si="0"/>
        <v>43753</v>
      </c>
    </row>
    <row r="9" spans="1:11" ht="19.5" customHeight="1" thickBot="1">
      <c r="A9" s="123">
        <v>40</v>
      </c>
      <c r="B9" s="112" t="s">
        <v>185</v>
      </c>
      <c r="C9" s="112" t="s">
        <v>191</v>
      </c>
      <c r="D9" s="113">
        <f>D8+7</f>
        <v>43740</v>
      </c>
      <c r="E9" s="112" t="s">
        <v>230</v>
      </c>
      <c r="F9" s="112" t="s">
        <v>233</v>
      </c>
      <c r="G9" s="112">
        <v>236830</v>
      </c>
      <c r="H9" s="141">
        <f>H8+7</f>
        <v>43745</v>
      </c>
      <c r="I9" s="138">
        <f t="shared" si="0"/>
        <v>43754</v>
      </c>
      <c r="J9" s="138">
        <f t="shared" si="0"/>
        <v>43756</v>
      </c>
      <c r="K9" s="139">
        <f t="shared" si="0"/>
        <v>43760</v>
      </c>
    </row>
    <row r="10" spans="1:12" ht="19.5" customHeight="1">
      <c r="A10" s="60"/>
      <c r="B10" s="89"/>
      <c r="C10" s="89"/>
      <c r="D10" s="90"/>
      <c r="E10" s="89"/>
      <c r="F10" s="89"/>
      <c r="G10" s="89"/>
      <c r="H10" s="135"/>
      <c r="I10" s="135"/>
      <c r="J10" s="152"/>
      <c r="K10" s="152"/>
      <c r="L10" s="32"/>
    </row>
    <row r="11" spans="1:11" ht="19.5" customHeight="1" thickBot="1">
      <c r="A11" s="33"/>
      <c r="B11" s="89"/>
      <c r="C11" s="89"/>
      <c r="D11" s="89"/>
      <c r="E11" s="11" t="s">
        <v>58</v>
      </c>
      <c r="F11" s="26"/>
      <c r="G11" s="11" t="s">
        <v>105</v>
      </c>
      <c r="H11" s="91"/>
      <c r="I11" s="26"/>
      <c r="J11" s="91"/>
      <c r="K11" s="26"/>
    </row>
    <row r="12" spans="1:11" ht="19.5" customHeight="1">
      <c r="A12" s="25" t="s">
        <v>4</v>
      </c>
      <c r="B12" s="49" t="s">
        <v>5</v>
      </c>
      <c r="C12" s="49" t="s">
        <v>0</v>
      </c>
      <c r="D12" s="49" t="s">
        <v>1</v>
      </c>
      <c r="E12" s="49" t="s">
        <v>3</v>
      </c>
      <c r="F12" s="49" t="s">
        <v>0</v>
      </c>
      <c r="G12" s="49" t="s">
        <v>10</v>
      </c>
      <c r="H12" s="49" t="s">
        <v>2</v>
      </c>
      <c r="I12" s="102" t="s">
        <v>17</v>
      </c>
      <c r="J12" s="103" t="s">
        <v>71</v>
      </c>
      <c r="K12" s="26"/>
    </row>
    <row r="13" spans="1:11" ht="19.5" customHeight="1">
      <c r="A13" s="142">
        <v>36</v>
      </c>
      <c r="B13" s="82" t="s">
        <v>185</v>
      </c>
      <c r="C13" s="82" t="s">
        <v>186</v>
      </c>
      <c r="D13" s="83">
        <v>43712</v>
      </c>
      <c r="E13" s="82" t="s">
        <v>112</v>
      </c>
      <c r="F13" s="82" t="s">
        <v>235</v>
      </c>
      <c r="G13" s="82">
        <v>235593</v>
      </c>
      <c r="H13" s="95">
        <v>43718</v>
      </c>
      <c r="I13" s="93">
        <f>H13+10</f>
        <v>43728</v>
      </c>
      <c r="J13" s="140">
        <f>H13+13</f>
        <v>43731</v>
      </c>
      <c r="K13" s="26"/>
    </row>
    <row r="14" spans="1:11" ht="19.5" customHeight="1">
      <c r="A14" s="142">
        <v>37</v>
      </c>
      <c r="B14" s="82" t="s">
        <v>185</v>
      </c>
      <c r="C14" s="82" t="s">
        <v>188</v>
      </c>
      <c r="D14" s="83">
        <f>D13+7</f>
        <v>43719</v>
      </c>
      <c r="E14" s="82" t="s">
        <v>236</v>
      </c>
      <c r="F14" s="82" t="s">
        <v>237</v>
      </c>
      <c r="G14" s="82">
        <v>236853</v>
      </c>
      <c r="H14" s="95">
        <f aca="true" t="shared" si="1" ref="H14:J17">H13+7</f>
        <v>43725</v>
      </c>
      <c r="I14" s="94">
        <f t="shared" si="1"/>
        <v>43735</v>
      </c>
      <c r="J14" s="136">
        <f t="shared" si="1"/>
        <v>43738</v>
      </c>
      <c r="K14" s="26"/>
    </row>
    <row r="15" spans="1:11" ht="19.5" customHeight="1">
      <c r="A15" s="142">
        <v>38</v>
      </c>
      <c r="B15" s="82" t="s">
        <v>185</v>
      </c>
      <c r="C15" s="82" t="s">
        <v>189</v>
      </c>
      <c r="D15" s="83">
        <f>D14+7</f>
        <v>43726</v>
      </c>
      <c r="E15" s="82" t="s">
        <v>238</v>
      </c>
      <c r="F15" s="82" t="s">
        <v>239</v>
      </c>
      <c r="G15" s="82">
        <v>236855</v>
      </c>
      <c r="H15" s="95">
        <f t="shared" si="1"/>
        <v>43732</v>
      </c>
      <c r="I15" s="94">
        <f t="shared" si="1"/>
        <v>43742</v>
      </c>
      <c r="J15" s="136">
        <f t="shared" si="1"/>
        <v>43745</v>
      </c>
      <c r="K15" s="26"/>
    </row>
    <row r="16" spans="1:11" ht="19.5" customHeight="1">
      <c r="A16" s="142">
        <v>39</v>
      </c>
      <c r="B16" s="82" t="s">
        <v>185</v>
      </c>
      <c r="C16" s="82" t="s">
        <v>190</v>
      </c>
      <c r="D16" s="83">
        <f>D15+7</f>
        <v>43733</v>
      </c>
      <c r="E16" s="82" t="s">
        <v>104</v>
      </c>
      <c r="F16" s="82" t="s">
        <v>240</v>
      </c>
      <c r="G16" s="82">
        <v>236857</v>
      </c>
      <c r="H16" s="95">
        <f t="shared" si="1"/>
        <v>43739</v>
      </c>
      <c r="I16" s="94">
        <f t="shared" si="1"/>
        <v>43749</v>
      </c>
      <c r="J16" s="136">
        <f t="shared" si="1"/>
        <v>43752</v>
      </c>
      <c r="K16" s="26"/>
    </row>
    <row r="17" spans="1:11" ht="19.5" customHeight="1" thickBot="1">
      <c r="A17" s="143">
        <v>40</v>
      </c>
      <c r="B17" s="112" t="s">
        <v>185</v>
      </c>
      <c r="C17" s="112" t="s">
        <v>191</v>
      </c>
      <c r="D17" s="113">
        <f>D16+7</f>
        <v>43740</v>
      </c>
      <c r="E17" s="112" t="s">
        <v>113</v>
      </c>
      <c r="F17" s="112" t="s">
        <v>241</v>
      </c>
      <c r="G17" s="112">
        <v>236859</v>
      </c>
      <c r="H17" s="141">
        <f t="shared" si="1"/>
        <v>43746</v>
      </c>
      <c r="I17" s="138">
        <f t="shared" si="1"/>
        <v>43756</v>
      </c>
      <c r="J17" s="139">
        <f t="shared" si="1"/>
        <v>43759</v>
      </c>
      <c r="K17" s="26"/>
    </row>
    <row r="18" spans="1:12" ht="19.5" customHeight="1">
      <c r="A18" s="60"/>
      <c r="B18" s="89"/>
      <c r="C18" s="89"/>
      <c r="D18" s="90"/>
      <c r="E18" s="89"/>
      <c r="F18" s="89"/>
      <c r="G18" s="89"/>
      <c r="H18" s="135"/>
      <c r="I18" s="135"/>
      <c r="J18" s="152"/>
      <c r="K18" s="152"/>
      <c r="L18" s="32"/>
    </row>
    <row r="19" spans="1:11" ht="18" customHeight="1" thickBot="1">
      <c r="A19" s="39"/>
      <c r="B19" s="99"/>
      <c r="C19" s="99"/>
      <c r="D19" s="99"/>
      <c r="E19" s="42" t="s">
        <v>131</v>
      </c>
      <c r="F19" s="43"/>
      <c r="G19" s="11" t="s">
        <v>105</v>
      </c>
      <c r="H19" s="44"/>
      <c r="I19" s="89"/>
      <c r="J19" s="91"/>
      <c r="K19" s="26"/>
    </row>
    <row r="20" spans="1:11" ht="21.75" customHeight="1">
      <c r="A20" s="25" t="s">
        <v>4</v>
      </c>
      <c r="B20" s="49" t="s">
        <v>5</v>
      </c>
      <c r="C20" s="49" t="s">
        <v>0</v>
      </c>
      <c r="D20" s="49" t="s">
        <v>1</v>
      </c>
      <c r="E20" s="49" t="s">
        <v>3</v>
      </c>
      <c r="F20" s="49" t="s">
        <v>0</v>
      </c>
      <c r="G20" s="49" t="s">
        <v>10</v>
      </c>
      <c r="H20" s="49" t="s">
        <v>2</v>
      </c>
      <c r="I20" s="103" t="s">
        <v>82</v>
      </c>
      <c r="J20" s="97"/>
      <c r="K20" s="26"/>
    </row>
    <row r="21" spans="1:11" ht="19.5" customHeight="1">
      <c r="A21" s="121">
        <v>36</v>
      </c>
      <c r="B21" s="82" t="s">
        <v>185</v>
      </c>
      <c r="C21" s="82" t="s">
        <v>186</v>
      </c>
      <c r="D21" s="83">
        <v>43712</v>
      </c>
      <c r="E21" s="82" t="s">
        <v>161</v>
      </c>
      <c r="F21" s="82" t="s">
        <v>244</v>
      </c>
      <c r="G21" s="82">
        <v>236336</v>
      </c>
      <c r="H21" s="95">
        <v>43721</v>
      </c>
      <c r="I21" s="140">
        <f>H21+11</f>
        <v>43732</v>
      </c>
      <c r="J21" s="79"/>
      <c r="K21" s="26"/>
    </row>
    <row r="22" spans="1:11" ht="19.5" customHeight="1">
      <c r="A22" s="121">
        <v>37</v>
      </c>
      <c r="B22" s="82" t="s">
        <v>185</v>
      </c>
      <c r="C22" s="82" t="s">
        <v>188</v>
      </c>
      <c r="D22" s="83">
        <f>D21+7</f>
        <v>43719</v>
      </c>
      <c r="E22" s="82" t="s">
        <v>242</v>
      </c>
      <c r="F22" s="82" t="s">
        <v>42</v>
      </c>
      <c r="G22" s="82">
        <v>236422</v>
      </c>
      <c r="H22" s="95">
        <f>H21+7</f>
        <v>43728</v>
      </c>
      <c r="I22" s="140">
        <f>H22+11</f>
        <v>43739</v>
      </c>
      <c r="J22" s="79"/>
      <c r="K22" s="26"/>
    </row>
    <row r="23" spans="1:11" ht="19.5" customHeight="1">
      <c r="A23" s="121">
        <v>38</v>
      </c>
      <c r="B23" s="82" t="s">
        <v>185</v>
      </c>
      <c r="C23" s="82" t="s">
        <v>189</v>
      </c>
      <c r="D23" s="83">
        <f>D22+7</f>
        <v>43726</v>
      </c>
      <c r="E23" s="82" t="s">
        <v>243</v>
      </c>
      <c r="F23" s="82" t="s">
        <v>245</v>
      </c>
      <c r="G23" s="82">
        <v>236786</v>
      </c>
      <c r="H23" s="95">
        <f>H22+7</f>
        <v>43735</v>
      </c>
      <c r="I23" s="140">
        <f>H23+11</f>
        <v>43746</v>
      </c>
      <c r="J23" s="79"/>
      <c r="K23" s="26"/>
    </row>
    <row r="24" spans="1:11" ht="19.5" customHeight="1">
      <c r="A24" s="121">
        <v>39</v>
      </c>
      <c r="B24" s="82" t="s">
        <v>185</v>
      </c>
      <c r="C24" s="82" t="s">
        <v>190</v>
      </c>
      <c r="D24" s="83">
        <f>D23+7</f>
        <v>43733</v>
      </c>
      <c r="E24" s="82" t="s">
        <v>160</v>
      </c>
      <c r="F24" s="82" t="s">
        <v>246</v>
      </c>
      <c r="G24" s="82">
        <v>237438</v>
      </c>
      <c r="H24" s="95">
        <f>H23+7</f>
        <v>43742</v>
      </c>
      <c r="I24" s="140">
        <f>H24+11</f>
        <v>43753</v>
      </c>
      <c r="J24" s="79"/>
      <c r="K24" s="26"/>
    </row>
    <row r="25" spans="1:11" ht="19.5" customHeight="1" thickBot="1">
      <c r="A25" s="123">
        <v>40</v>
      </c>
      <c r="B25" s="112" t="s">
        <v>185</v>
      </c>
      <c r="C25" s="112" t="s">
        <v>191</v>
      </c>
      <c r="D25" s="113">
        <f>D24+7</f>
        <v>43740</v>
      </c>
      <c r="E25" s="112" t="s">
        <v>132</v>
      </c>
      <c r="F25" s="112" t="s">
        <v>247</v>
      </c>
      <c r="G25" s="112">
        <v>237440</v>
      </c>
      <c r="H25" s="141">
        <f>H24+7</f>
        <v>43749</v>
      </c>
      <c r="I25" s="144">
        <f>H25+11</f>
        <v>43760</v>
      </c>
      <c r="J25" s="79"/>
      <c r="K25" s="26"/>
    </row>
    <row r="26" spans="7:9" ht="18" customHeight="1">
      <c r="G26" s="17"/>
      <c r="I26" s="19"/>
    </row>
    <row r="27" spans="7:12" ht="18" customHeight="1">
      <c r="G27" s="161" t="s">
        <v>48</v>
      </c>
      <c r="H27" s="161"/>
      <c r="I27" s="28" t="s">
        <v>109</v>
      </c>
      <c r="J27" s="67"/>
      <c r="K27" s="30"/>
      <c r="L27" s="27" t="s">
        <v>16</v>
      </c>
    </row>
    <row r="28" spans="7:12" ht="18" customHeight="1">
      <c r="G28" s="67"/>
      <c r="H28" s="28" t="s">
        <v>110</v>
      </c>
      <c r="I28" s="28"/>
      <c r="J28" s="28"/>
      <c r="K28" s="28"/>
      <c r="L28" s="67"/>
    </row>
    <row r="29" spans="7:9" ht="18" customHeight="1">
      <c r="G29" s="32" t="s">
        <v>9</v>
      </c>
      <c r="H29" s="53"/>
      <c r="I29" s="29"/>
    </row>
    <row r="30" spans="7:9" ht="18" customHeight="1">
      <c r="G30" s="162"/>
      <c r="H30" s="162"/>
      <c r="I30" s="28"/>
    </row>
    <row r="31" spans="2:10" s="18" customFormat="1" ht="15">
      <c r="B31" s="37"/>
      <c r="C31" s="38"/>
      <c r="D31" s="38"/>
      <c r="E31" s="37"/>
      <c r="F31" s="37"/>
      <c r="G31" s="52"/>
      <c r="H31" s="28"/>
      <c r="I31" s="28"/>
      <c r="J31" s="28"/>
    </row>
    <row r="32" spans="2:10" s="18" customFormat="1" ht="12.75">
      <c r="B32" s="37"/>
      <c r="C32" s="38"/>
      <c r="D32" s="38"/>
      <c r="E32" s="37"/>
      <c r="F32" s="37"/>
      <c r="G32" s="38"/>
      <c r="H32" s="37"/>
      <c r="I32" s="37"/>
      <c r="J32" s="37"/>
    </row>
    <row r="33" spans="2:10" s="23" customFormat="1" ht="15.75" customHeight="1">
      <c r="B33" s="36"/>
      <c r="C33" s="36"/>
      <c r="D33" s="36"/>
      <c r="E33" s="36"/>
      <c r="F33" s="36"/>
      <c r="G33" s="36"/>
      <c r="H33" s="36"/>
      <c r="I33" s="36"/>
      <c r="J33" s="36"/>
    </row>
    <row r="35" spans="7:10" ht="12.75">
      <c r="G35" s="10"/>
      <c r="H35" s="10"/>
      <c r="I35" s="10"/>
      <c r="J35" s="10"/>
    </row>
    <row r="39" ht="16.5" customHeight="1"/>
  </sheetData>
  <sheetProtection/>
  <mergeCells count="2">
    <mergeCell ref="G27:H27"/>
    <mergeCell ref="G30:H30"/>
  </mergeCells>
  <printOptions/>
  <pageMargins left="0.748031496062992" right="0.748031496062992" top="0.393700787401575" bottom="0.393700787401575" header="0.31496062992126" footer="0.31496062992126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zoomScalePageLayoutView="0" workbookViewId="0" topLeftCell="A1">
      <selection activeCell="G13" sqref="G13"/>
    </sheetView>
  </sheetViews>
  <sheetFormatPr defaultColWidth="8.75390625" defaultRowHeight="14.25"/>
  <cols>
    <col min="1" max="1" width="3.25390625" style="10" customWidth="1"/>
    <col min="2" max="2" width="18.75390625" style="30" bestFit="1" customWidth="1"/>
    <col min="3" max="3" width="6.25390625" style="32" customWidth="1"/>
    <col min="4" max="4" width="5.75390625" style="32" customWidth="1"/>
    <col min="5" max="5" width="21.75390625" style="30" bestFit="1" customWidth="1"/>
    <col min="6" max="6" width="6.875" style="30" customWidth="1"/>
    <col min="7" max="7" width="6.25390625" style="32" customWidth="1"/>
    <col min="8" max="8" width="7.25390625" style="30" customWidth="1"/>
    <col min="9" max="12" width="13.625" style="30" customWidth="1"/>
    <col min="13" max="13" width="13.625" style="32" customWidth="1"/>
    <col min="14" max="14" width="13.625" style="10" customWidth="1"/>
    <col min="15" max="15" width="12.00390625" style="10" customWidth="1"/>
    <col min="16" max="20" width="4.625" style="10" customWidth="1"/>
    <col min="21" max="21" width="8.875" style="10" bestFit="1" customWidth="1"/>
    <col min="22" max="22" width="4.625" style="10" customWidth="1"/>
    <col min="23" max="23" width="9.125" style="10" bestFit="1" customWidth="1"/>
    <col min="24" max="24" width="8.00390625" style="10" bestFit="1" customWidth="1"/>
    <col min="25" max="25" width="5.50390625" style="10" bestFit="1" customWidth="1"/>
    <col min="26" max="29" width="4.625" style="10" customWidth="1"/>
    <col min="30" max="30" width="8.875" style="10" bestFit="1" customWidth="1"/>
    <col min="31" max="31" width="5.50390625" style="10" bestFit="1" customWidth="1"/>
    <col min="32" max="32" width="4.625" style="10" customWidth="1"/>
    <col min="33" max="33" width="8.875" style="10" bestFit="1" customWidth="1"/>
    <col min="34" max="118" width="4.625" style="10" customWidth="1"/>
    <col min="119" max="16384" width="8.75390625" style="10" customWidth="1"/>
  </cols>
  <sheetData>
    <row r="1" ht="18" customHeight="1">
      <c r="M1" s="10"/>
    </row>
    <row r="2" ht="18" customHeight="1">
      <c r="M2" s="10"/>
    </row>
    <row r="3" spans="1:33" ht="18" customHeight="1" thickBot="1">
      <c r="A3" s="39"/>
      <c r="B3" s="40"/>
      <c r="C3" s="40"/>
      <c r="D3" s="40"/>
      <c r="E3" s="42" t="s">
        <v>59</v>
      </c>
      <c r="F3" s="43"/>
      <c r="G3" s="46" t="s">
        <v>105</v>
      </c>
      <c r="H3" s="44"/>
      <c r="I3" s="44"/>
      <c r="K3" s="45"/>
      <c r="L3" s="32"/>
      <c r="M3" s="10"/>
      <c r="AD3" s="66"/>
      <c r="AG3" s="66"/>
    </row>
    <row r="4" spans="1:14" ht="21.75" customHeight="1">
      <c r="A4" s="64" t="s">
        <v>4</v>
      </c>
      <c r="B4" s="49" t="s">
        <v>5</v>
      </c>
      <c r="C4" s="49" t="s">
        <v>0</v>
      </c>
      <c r="D4" s="49" t="s">
        <v>1</v>
      </c>
      <c r="E4" s="49" t="s">
        <v>3</v>
      </c>
      <c r="F4" s="49" t="s">
        <v>0</v>
      </c>
      <c r="G4" s="49" t="s">
        <v>10</v>
      </c>
      <c r="H4" s="49" t="s">
        <v>2</v>
      </c>
      <c r="I4" s="102" t="s">
        <v>83</v>
      </c>
      <c r="J4" s="102" t="s">
        <v>61</v>
      </c>
      <c r="K4" s="102" t="s">
        <v>62</v>
      </c>
      <c r="L4" s="102" t="s">
        <v>63</v>
      </c>
      <c r="M4" s="103" t="s">
        <v>64</v>
      </c>
      <c r="N4" s="97"/>
    </row>
    <row r="5" spans="1:25" ht="19.5" customHeight="1">
      <c r="A5" s="121">
        <v>36</v>
      </c>
      <c r="B5" s="82" t="s">
        <v>185</v>
      </c>
      <c r="C5" s="82" t="s">
        <v>186</v>
      </c>
      <c r="D5" s="83">
        <v>43712</v>
      </c>
      <c r="E5" s="82" t="s">
        <v>248</v>
      </c>
      <c r="F5" s="82" t="s">
        <v>165</v>
      </c>
      <c r="G5" s="82">
        <v>235746</v>
      </c>
      <c r="H5" s="96">
        <v>43719</v>
      </c>
      <c r="I5" s="94">
        <f>H5+20</f>
        <v>43739</v>
      </c>
      <c r="J5" s="94">
        <f>I5+5</f>
        <v>43744</v>
      </c>
      <c r="K5" s="94">
        <f>J5+2</f>
        <v>43746</v>
      </c>
      <c r="L5" s="94">
        <f>K5+1</f>
        <v>43747</v>
      </c>
      <c r="M5" s="136">
        <f>J5+6</f>
        <v>43750</v>
      </c>
      <c r="N5" s="79"/>
      <c r="V5" s="66"/>
      <c r="Y5" s="66"/>
    </row>
    <row r="6" spans="1:25" ht="19.5" customHeight="1">
      <c r="A6" s="121">
        <v>37</v>
      </c>
      <c r="B6" s="82" t="s">
        <v>185</v>
      </c>
      <c r="C6" s="82" t="s">
        <v>188</v>
      </c>
      <c r="D6" s="83">
        <f>D5+7</f>
        <v>43719</v>
      </c>
      <c r="E6" s="82" t="s">
        <v>163</v>
      </c>
      <c r="F6" s="82" t="s">
        <v>114</v>
      </c>
      <c r="G6" s="82">
        <v>236342</v>
      </c>
      <c r="H6" s="96">
        <f>H5+7</f>
        <v>43726</v>
      </c>
      <c r="I6" s="94">
        <f>I5+7</f>
        <v>43746</v>
      </c>
      <c r="J6" s="94">
        <f aca="true" t="shared" si="0" ref="H6:J9">J5+7</f>
        <v>43751</v>
      </c>
      <c r="K6" s="94">
        <f>J6+2</f>
        <v>43753</v>
      </c>
      <c r="L6" s="94">
        <f>K6+1</f>
        <v>43754</v>
      </c>
      <c r="M6" s="136">
        <f>J6+6</f>
        <v>43757</v>
      </c>
      <c r="N6" s="79"/>
      <c r="V6" s="66"/>
      <c r="Y6" s="66"/>
    </row>
    <row r="7" spans="1:25" ht="19.5" customHeight="1">
      <c r="A7" s="121">
        <v>38</v>
      </c>
      <c r="B7" s="82" t="s">
        <v>185</v>
      </c>
      <c r="C7" s="82" t="s">
        <v>189</v>
      </c>
      <c r="D7" s="83">
        <f>D6+7</f>
        <v>43726</v>
      </c>
      <c r="E7" s="82" t="s">
        <v>164</v>
      </c>
      <c r="F7" s="82" t="s">
        <v>158</v>
      </c>
      <c r="G7" s="82">
        <v>236432</v>
      </c>
      <c r="H7" s="96">
        <f>H6+7</f>
        <v>43733</v>
      </c>
      <c r="I7" s="94">
        <f>I6+7</f>
        <v>43753</v>
      </c>
      <c r="J7" s="94">
        <f t="shared" si="0"/>
        <v>43758</v>
      </c>
      <c r="K7" s="94">
        <f>J7+2</f>
        <v>43760</v>
      </c>
      <c r="L7" s="94">
        <f>K7+1</f>
        <v>43761</v>
      </c>
      <c r="M7" s="136">
        <f>J7+6</f>
        <v>43764</v>
      </c>
      <c r="N7" s="79"/>
      <c r="V7" s="66"/>
      <c r="Y7" s="66"/>
    </row>
    <row r="8" spans="1:25" ht="19.5" customHeight="1">
      <c r="A8" s="121">
        <v>39</v>
      </c>
      <c r="B8" s="82" t="s">
        <v>185</v>
      </c>
      <c r="C8" s="82" t="s">
        <v>190</v>
      </c>
      <c r="D8" s="83">
        <f>D7+7</f>
        <v>43733</v>
      </c>
      <c r="E8" s="82" t="s">
        <v>116</v>
      </c>
      <c r="F8" s="82" t="s">
        <v>249</v>
      </c>
      <c r="G8" s="82">
        <v>236794</v>
      </c>
      <c r="H8" s="96">
        <f t="shared" si="0"/>
        <v>43740</v>
      </c>
      <c r="I8" s="94">
        <f>I7+7</f>
        <v>43760</v>
      </c>
      <c r="J8" s="94">
        <f t="shared" si="0"/>
        <v>43765</v>
      </c>
      <c r="K8" s="94">
        <f>J8+2</f>
        <v>43767</v>
      </c>
      <c r="L8" s="94">
        <f>K8+1</f>
        <v>43768</v>
      </c>
      <c r="M8" s="136">
        <f>J8+6</f>
        <v>43771</v>
      </c>
      <c r="N8" s="79"/>
      <c r="V8" s="66"/>
      <c r="Y8" s="66"/>
    </row>
    <row r="9" spans="1:25" ht="19.5" customHeight="1" thickBot="1">
      <c r="A9" s="123">
        <v>40</v>
      </c>
      <c r="B9" s="112" t="s">
        <v>185</v>
      </c>
      <c r="C9" s="112" t="s">
        <v>191</v>
      </c>
      <c r="D9" s="113">
        <f>D8+7</f>
        <v>43740</v>
      </c>
      <c r="E9" s="112" t="s">
        <v>117</v>
      </c>
      <c r="F9" s="112" t="s">
        <v>90</v>
      </c>
      <c r="G9" s="112">
        <v>237458</v>
      </c>
      <c r="H9" s="137">
        <f t="shared" si="0"/>
        <v>43747</v>
      </c>
      <c r="I9" s="138">
        <f>I8+7</f>
        <v>43767</v>
      </c>
      <c r="J9" s="138">
        <f t="shared" si="0"/>
        <v>43772</v>
      </c>
      <c r="K9" s="138">
        <f>J9+2</f>
        <v>43774</v>
      </c>
      <c r="L9" s="138">
        <f>K9+1</f>
        <v>43775</v>
      </c>
      <c r="M9" s="139">
        <f>J9+6</f>
        <v>43778</v>
      </c>
      <c r="N9" s="79"/>
      <c r="V9" s="66"/>
      <c r="Y9" s="66"/>
    </row>
    <row r="10" spans="1:24" ht="19.5" customHeight="1" thickBot="1">
      <c r="A10" s="98"/>
      <c r="B10" s="99"/>
      <c r="C10" s="99"/>
      <c r="D10" s="99"/>
      <c r="E10" s="42" t="s">
        <v>60</v>
      </c>
      <c r="F10" s="43"/>
      <c r="G10" s="11" t="s">
        <v>105</v>
      </c>
      <c r="H10" s="44"/>
      <c r="I10" s="44"/>
      <c r="J10" s="89"/>
      <c r="K10" s="91"/>
      <c r="L10" s="89"/>
      <c r="M10" s="100"/>
      <c r="N10" s="26"/>
      <c r="U10" s="66"/>
      <c r="X10" s="66"/>
    </row>
    <row r="11" spans="1:26" ht="19.5" customHeight="1">
      <c r="A11" s="64" t="s">
        <v>4</v>
      </c>
      <c r="B11" s="49" t="s">
        <v>5</v>
      </c>
      <c r="C11" s="49" t="s">
        <v>0</v>
      </c>
      <c r="D11" s="49" t="s">
        <v>1</v>
      </c>
      <c r="E11" s="49" t="s">
        <v>3</v>
      </c>
      <c r="F11" s="49" t="s">
        <v>0</v>
      </c>
      <c r="G11" s="49" t="s">
        <v>10</v>
      </c>
      <c r="H11" s="49" t="s">
        <v>2</v>
      </c>
      <c r="I11" s="102" t="s">
        <v>83</v>
      </c>
      <c r="J11" s="102" t="s">
        <v>19</v>
      </c>
      <c r="K11" s="102" t="s">
        <v>65</v>
      </c>
      <c r="L11" s="102" t="s">
        <v>66</v>
      </c>
      <c r="M11" s="102" t="s">
        <v>61</v>
      </c>
      <c r="N11" s="103" t="s">
        <v>63</v>
      </c>
      <c r="O11" s="37"/>
      <c r="W11" s="66"/>
      <c r="Z11" s="66"/>
    </row>
    <row r="12" spans="1:26" ht="19.5" customHeight="1">
      <c r="A12" s="121">
        <v>36</v>
      </c>
      <c r="B12" s="82" t="s">
        <v>185</v>
      </c>
      <c r="C12" s="82" t="s">
        <v>186</v>
      </c>
      <c r="D12" s="83">
        <v>43712</v>
      </c>
      <c r="E12" s="82" t="s">
        <v>250</v>
      </c>
      <c r="F12" s="82" t="s">
        <v>162</v>
      </c>
      <c r="G12" s="82">
        <v>235265</v>
      </c>
      <c r="H12" s="96">
        <v>43723</v>
      </c>
      <c r="I12" s="94">
        <f>H12+18</f>
        <v>43741</v>
      </c>
      <c r="J12" s="94">
        <f>H12+23</f>
        <v>43746</v>
      </c>
      <c r="K12" s="94">
        <f>H12+26</f>
        <v>43749</v>
      </c>
      <c r="L12" s="94">
        <f>K12+3</f>
        <v>43752</v>
      </c>
      <c r="M12" s="94">
        <f>L12+2</f>
        <v>43754</v>
      </c>
      <c r="N12" s="136">
        <f>M12+1</f>
        <v>43755</v>
      </c>
      <c r="O12" s="79"/>
      <c r="W12" s="66"/>
      <c r="Z12" s="66"/>
    </row>
    <row r="13" spans="1:26" ht="19.5" customHeight="1">
      <c r="A13" s="121">
        <v>37</v>
      </c>
      <c r="B13" s="82" t="s">
        <v>185</v>
      </c>
      <c r="C13" s="82" t="s">
        <v>188</v>
      </c>
      <c r="D13" s="83">
        <f>D12+7</f>
        <v>43719</v>
      </c>
      <c r="E13" s="82" t="s">
        <v>166</v>
      </c>
      <c r="F13" s="82" t="s">
        <v>167</v>
      </c>
      <c r="G13" s="82">
        <v>235267</v>
      </c>
      <c r="H13" s="96">
        <f>H12+6</f>
        <v>43729</v>
      </c>
      <c r="I13" s="94">
        <f>I12+6</f>
        <v>43747</v>
      </c>
      <c r="J13" s="94">
        <f>J12+7</f>
        <v>43753</v>
      </c>
      <c r="K13" s="94">
        <f>H13+27</f>
        <v>43756</v>
      </c>
      <c r="L13" s="94">
        <f>K13+3</f>
        <v>43759</v>
      </c>
      <c r="M13" s="94">
        <f>L13+2</f>
        <v>43761</v>
      </c>
      <c r="N13" s="136">
        <f>M13+1</f>
        <v>43762</v>
      </c>
      <c r="O13" s="79"/>
      <c r="W13" s="66"/>
      <c r="Z13" s="66"/>
    </row>
    <row r="14" spans="1:26" ht="19.5" customHeight="1">
      <c r="A14" s="121">
        <v>38</v>
      </c>
      <c r="B14" s="82" t="s">
        <v>185</v>
      </c>
      <c r="C14" s="82" t="s">
        <v>189</v>
      </c>
      <c r="D14" s="83">
        <f>D13+7</f>
        <v>43726</v>
      </c>
      <c r="E14" s="82" t="s">
        <v>251</v>
      </c>
      <c r="F14" s="82" t="s">
        <v>252</v>
      </c>
      <c r="G14" s="82">
        <v>235269</v>
      </c>
      <c r="H14" s="96">
        <f aca="true" t="shared" si="1" ref="H14:J15">H13+7</f>
        <v>43736</v>
      </c>
      <c r="I14" s="94">
        <f>I13+7</f>
        <v>43754</v>
      </c>
      <c r="J14" s="94">
        <f t="shared" si="1"/>
        <v>43760</v>
      </c>
      <c r="K14" s="94">
        <f>H14+27</f>
        <v>43763</v>
      </c>
      <c r="L14" s="94">
        <f>K14+3</f>
        <v>43766</v>
      </c>
      <c r="M14" s="94">
        <f>L14+2</f>
        <v>43768</v>
      </c>
      <c r="N14" s="136">
        <f>M14+1</f>
        <v>43769</v>
      </c>
      <c r="O14" s="79"/>
      <c r="W14" s="66"/>
      <c r="Z14" s="66"/>
    </row>
    <row r="15" spans="1:26" ht="19.5" customHeight="1" thickBot="1">
      <c r="A15" s="123">
        <v>39</v>
      </c>
      <c r="B15" s="112" t="s">
        <v>185</v>
      </c>
      <c r="C15" s="112" t="s">
        <v>190</v>
      </c>
      <c r="D15" s="113">
        <f>D14+7</f>
        <v>43733</v>
      </c>
      <c r="E15" s="112" t="s">
        <v>115</v>
      </c>
      <c r="F15" s="112" t="s">
        <v>253</v>
      </c>
      <c r="G15" s="112">
        <v>235273</v>
      </c>
      <c r="H15" s="137">
        <f>H14+7</f>
        <v>43743</v>
      </c>
      <c r="I15" s="138">
        <f>I14+7</f>
        <v>43761</v>
      </c>
      <c r="J15" s="138">
        <f t="shared" si="1"/>
        <v>43767</v>
      </c>
      <c r="K15" s="138">
        <f>H15+27</f>
        <v>43770</v>
      </c>
      <c r="L15" s="138">
        <f>K15+3</f>
        <v>43773</v>
      </c>
      <c r="M15" s="138">
        <f>L15+2</f>
        <v>43775</v>
      </c>
      <c r="N15" s="139">
        <f>M15+1</f>
        <v>43776</v>
      </c>
      <c r="O15" s="79"/>
      <c r="W15" s="66"/>
      <c r="Z15" s="66"/>
    </row>
    <row r="16" spans="1:25" ht="19.5" customHeight="1" thickBot="1">
      <c r="A16" s="98"/>
      <c r="B16" s="99"/>
      <c r="C16" s="99"/>
      <c r="D16" s="99"/>
      <c r="E16" s="42" t="s">
        <v>75</v>
      </c>
      <c r="F16" s="43"/>
      <c r="G16" s="11" t="s">
        <v>105</v>
      </c>
      <c r="H16" s="44"/>
      <c r="I16" s="101"/>
      <c r="J16" s="89"/>
      <c r="K16" s="91"/>
      <c r="L16" s="89"/>
      <c r="M16" s="100"/>
      <c r="N16" s="100"/>
      <c r="V16" s="66"/>
      <c r="Y16" s="66"/>
    </row>
    <row r="17" spans="1:24" ht="19.5" customHeight="1">
      <c r="A17" s="64" t="s">
        <v>4</v>
      </c>
      <c r="B17" s="49" t="s">
        <v>5</v>
      </c>
      <c r="C17" s="49" t="s">
        <v>0</v>
      </c>
      <c r="D17" s="49" t="s">
        <v>1</v>
      </c>
      <c r="E17" s="49" t="s">
        <v>3</v>
      </c>
      <c r="F17" s="49" t="s">
        <v>0</v>
      </c>
      <c r="G17" s="49" t="s">
        <v>10</v>
      </c>
      <c r="H17" s="49" t="s">
        <v>2</v>
      </c>
      <c r="I17" s="102" t="s">
        <v>83</v>
      </c>
      <c r="J17" s="102" t="s">
        <v>61</v>
      </c>
      <c r="K17" s="102" t="s">
        <v>62</v>
      </c>
      <c r="L17" s="103" t="s">
        <v>64</v>
      </c>
      <c r="M17" s="100"/>
      <c r="N17" s="26"/>
      <c r="U17" s="66"/>
      <c r="X17" s="66"/>
    </row>
    <row r="18" spans="1:24" ht="19.5" customHeight="1">
      <c r="A18" s="121">
        <v>36</v>
      </c>
      <c r="B18" s="82" t="s">
        <v>185</v>
      </c>
      <c r="C18" s="82" t="s">
        <v>186</v>
      </c>
      <c r="D18" s="83">
        <v>43712</v>
      </c>
      <c r="E18" s="82" t="s">
        <v>254</v>
      </c>
      <c r="F18" s="82" t="s">
        <v>255</v>
      </c>
      <c r="G18" s="82">
        <v>235259</v>
      </c>
      <c r="H18" s="96">
        <v>43718</v>
      </c>
      <c r="I18" s="94">
        <f>H18+29</f>
        <v>43747</v>
      </c>
      <c r="J18" s="94">
        <f>H18+34</f>
        <v>43752</v>
      </c>
      <c r="K18" s="94">
        <f>J18+2</f>
        <v>43754</v>
      </c>
      <c r="L18" s="136">
        <f>J18+5</f>
        <v>43757</v>
      </c>
      <c r="M18" s="100"/>
      <c r="N18" s="26"/>
      <c r="U18" s="66"/>
      <c r="X18" s="66"/>
    </row>
    <row r="19" spans="1:24" ht="19.5" customHeight="1">
      <c r="A19" s="121">
        <v>37</v>
      </c>
      <c r="B19" s="82" t="s">
        <v>185</v>
      </c>
      <c r="C19" s="82" t="s">
        <v>188</v>
      </c>
      <c r="D19" s="83">
        <f>D18+7</f>
        <v>43719</v>
      </c>
      <c r="E19" s="82" t="s">
        <v>168</v>
      </c>
      <c r="F19" s="82" t="s">
        <v>255</v>
      </c>
      <c r="G19" s="82">
        <v>236810</v>
      </c>
      <c r="H19" s="96">
        <f>H18+9</f>
        <v>43727</v>
      </c>
      <c r="I19" s="94">
        <f aca="true" t="shared" si="2" ref="I19:J22">I18+7</f>
        <v>43754</v>
      </c>
      <c r="J19" s="94">
        <f t="shared" si="2"/>
        <v>43759</v>
      </c>
      <c r="K19" s="94">
        <f>J19+2</f>
        <v>43761</v>
      </c>
      <c r="L19" s="136">
        <f>J19+5</f>
        <v>43764</v>
      </c>
      <c r="M19" s="100"/>
      <c r="N19" s="26"/>
      <c r="U19" s="66"/>
      <c r="X19" s="66"/>
    </row>
    <row r="20" spans="1:24" ht="19.5" customHeight="1">
      <c r="A20" s="121">
        <v>38</v>
      </c>
      <c r="B20" s="82" t="s">
        <v>185</v>
      </c>
      <c r="C20" s="82" t="s">
        <v>189</v>
      </c>
      <c r="D20" s="83">
        <f>D19+7</f>
        <v>43726</v>
      </c>
      <c r="E20" s="82" t="s">
        <v>101</v>
      </c>
      <c r="F20" s="82" t="s">
        <v>256</v>
      </c>
      <c r="G20" s="82">
        <v>236812</v>
      </c>
      <c r="H20" s="96">
        <f>H19+5</f>
        <v>43732</v>
      </c>
      <c r="I20" s="94">
        <f t="shared" si="2"/>
        <v>43761</v>
      </c>
      <c r="J20" s="94">
        <f t="shared" si="2"/>
        <v>43766</v>
      </c>
      <c r="K20" s="94">
        <f>J20+2</f>
        <v>43768</v>
      </c>
      <c r="L20" s="136">
        <f>J20+5</f>
        <v>43771</v>
      </c>
      <c r="M20" s="100"/>
      <c r="N20" s="26"/>
      <c r="U20" s="66"/>
      <c r="X20" s="66"/>
    </row>
    <row r="21" spans="1:23" ht="19.5" customHeight="1">
      <c r="A21" s="121">
        <v>39</v>
      </c>
      <c r="B21" s="82" t="s">
        <v>185</v>
      </c>
      <c r="C21" s="82" t="s">
        <v>190</v>
      </c>
      <c r="D21" s="83">
        <f>D20+7</f>
        <v>43733</v>
      </c>
      <c r="E21" s="82" t="s">
        <v>118</v>
      </c>
      <c r="F21" s="82" t="s">
        <v>257</v>
      </c>
      <c r="G21" s="82">
        <v>236816</v>
      </c>
      <c r="H21" s="96">
        <f>H20+7</f>
        <v>43739</v>
      </c>
      <c r="I21" s="94">
        <f t="shared" si="2"/>
        <v>43768</v>
      </c>
      <c r="J21" s="94">
        <f t="shared" si="2"/>
        <v>43773</v>
      </c>
      <c r="K21" s="94">
        <f>J21+2</f>
        <v>43775</v>
      </c>
      <c r="L21" s="136">
        <f>J21+5</f>
        <v>43778</v>
      </c>
      <c r="M21" s="26"/>
      <c r="N21" s="26"/>
      <c r="T21" s="66"/>
      <c r="W21" s="66"/>
    </row>
    <row r="22" spans="1:23" ht="19.5" customHeight="1" thickBot="1">
      <c r="A22" s="123">
        <v>40</v>
      </c>
      <c r="B22" s="112" t="s">
        <v>185</v>
      </c>
      <c r="C22" s="112" t="s">
        <v>191</v>
      </c>
      <c r="D22" s="113">
        <f>D21+7</f>
        <v>43740</v>
      </c>
      <c r="E22" s="112" t="s">
        <v>118</v>
      </c>
      <c r="F22" s="112" t="s">
        <v>257</v>
      </c>
      <c r="G22" s="112">
        <v>236816</v>
      </c>
      <c r="H22" s="137">
        <f>H21+7</f>
        <v>43746</v>
      </c>
      <c r="I22" s="138">
        <f t="shared" si="2"/>
        <v>43775</v>
      </c>
      <c r="J22" s="138">
        <f t="shared" si="2"/>
        <v>43780</v>
      </c>
      <c r="K22" s="138">
        <f>J22+2</f>
        <v>43782</v>
      </c>
      <c r="L22" s="139">
        <f>J22+5</f>
        <v>43785</v>
      </c>
      <c r="M22" s="26"/>
      <c r="N22" s="26"/>
      <c r="T22" s="66"/>
      <c r="W22" s="66"/>
    </row>
    <row r="23" spans="7:13" ht="18" customHeight="1">
      <c r="G23" s="17"/>
      <c r="J23" s="19"/>
      <c r="M23" s="10"/>
    </row>
    <row r="24" spans="7:13" ht="18" customHeight="1">
      <c r="G24" s="161" t="s">
        <v>48</v>
      </c>
      <c r="H24" s="161"/>
      <c r="I24" s="28" t="s">
        <v>109</v>
      </c>
      <c r="J24" s="67"/>
      <c r="L24" s="27" t="s">
        <v>16</v>
      </c>
      <c r="M24" s="10"/>
    </row>
    <row r="25" spans="7:13" ht="18" customHeight="1">
      <c r="G25" s="67"/>
      <c r="H25" s="28" t="s">
        <v>110</v>
      </c>
      <c r="I25" s="28"/>
      <c r="J25" s="28"/>
      <c r="K25" s="28"/>
      <c r="L25" s="67"/>
      <c r="M25" s="10"/>
    </row>
    <row r="26" spans="7:13" ht="18" customHeight="1">
      <c r="G26" s="32" t="s">
        <v>9</v>
      </c>
      <c r="H26" s="53"/>
      <c r="I26" s="53"/>
      <c r="J26" s="29"/>
      <c r="M26" s="10"/>
    </row>
    <row r="27" spans="7:13" ht="18" customHeight="1">
      <c r="G27" s="162"/>
      <c r="H27" s="162"/>
      <c r="I27" s="19"/>
      <c r="J27" s="28"/>
      <c r="L27" s="27"/>
      <c r="M27" s="10"/>
    </row>
    <row r="28" spans="2:13" s="18" customFormat="1" ht="15">
      <c r="B28" s="37"/>
      <c r="C28" s="38"/>
      <c r="D28" s="38"/>
      <c r="E28" s="37"/>
      <c r="F28" s="37"/>
      <c r="G28" s="52"/>
      <c r="H28" s="28"/>
      <c r="I28" s="28"/>
      <c r="J28" s="28"/>
      <c r="K28" s="28"/>
      <c r="L28" s="52"/>
      <c r="M28" s="38"/>
    </row>
    <row r="29" spans="2:29" s="18" customFormat="1" ht="12.75">
      <c r="B29" s="37"/>
      <c r="C29" s="38"/>
      <c r="D29" s="38"/>
      <c r="E29" s="37"/>
      <c r="F29" s="37"/>
      <c r="G29" s="38"/>
      <c r="H29" s="37"/>
      <c r="I29" s="30"/>
      <c r="J29" s="30"/>
      <c r="K29" s="30"/>
      <c r="L29" s="30"/>
      <c r="M29" s="3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2:35" s="23" customFormat="1" ht="15.75" customHeight="1">
      <c r="B30" s="36"/>
      <c r="C30" s="36"/>
      <c r="D30" s="36"/>
      <c r="E30" s="36"/>
      <c r="F30" s="36"/>
      <c r="G30" s="36"/>
      <c r="H30" s="36"/>
      <c r="I30" s="30"/>
      <c r="J30" s="30"/>
      <c r="K30" s="30"/>
      <c r="L30" s="30"/>
      <c r="M30" s="3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2" spans="7:8" ht="12.75">
      <c r="G32" s="10"/>
      <c r="H32" s="10"/>
    </row>
  </sheetData>
  <sheetProtection/>
  <mergeCells count="2">
    <mergeCell ref="G24:H24"/>
    <mergeCell ref="G27:H27"/>
  </mergeCells>
  <printOptions/>
  <pageMargins left="0.748031496062992" right="0.748031496062992" top="0.393700787401575" bottom="0.393700787401575" header="0.31496062992126" footer="0.31496062992126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zoomScalePageLayoutView="0" workbookViewId="0" topLeftCell="A1">
      <selection activeCell="A4" sqref="A4:Q30"/>
    </sheetView>
  </sheetViews>
  <sheetFormatPr defaultColWidth="9.00390625" defaultRowHeight="14.25"/>
  <cols>
    <col min="1" max="1" width="3.875" style="67" customWidth="1"/>
    <col min="2" max="2" width="18.75390625" style="30" bestFit="1" customWidth="1"/>
    <col min="3" max="3" width="6.00390625" style="32" customWidth="1"/>
    <col min="4" max="4" width="6.625" style="32" customWidth="1"/>
    <col min="5" max="5" width="22.875" style="30" customWidth="1"/>
    <col min="6" max="6" width="11.50390625" style="30" bestFit="1" customWidth="1"/>
    <col min="7" max="7" width="8.125" style="30" customWidth="1"/>
    <col min="8" max="8" width="10.75390625" style="30" customWidth="1"/>
    <col min="9" max="9" width="13.625" style="30" customWidth="1"/>
    <col min="10" max="10" width="13.625" style="32" customWidth="1"/>
    <col min="11" max="12" width="13.625" style="31" customWidth="1"/>
    <col min="13" max="15" width="13.625" style="67" customWidth="1"/>
    <col min="16" max="16" width="7.00390625" style="67" bestFit="1" customWidth="1"/>
    <col min="17" max="17" width="14.125" style="67" bestFit="1" customWidth="1"/>
    <col min="18" max="18" width="17.875" style="67" customWidth="1"/>
    <col min="19" max="116" width="4.625" style="67" customWidth="1"/>
    <col min="117" max="16384" width="9.00390625" style="67" customWidth="1"/>
  </cols>
  <sheetData>
    <row r="1" spans="11:12" ht="14.25" customHeight="1">
      <c r="K1" s="27"/>
      <c r="L1" s="27"/>
    </row>
    <row r="2" spans="11:12" ht="14.25" customHeight="1">
      <c r="K2" s="27"/>
      <c r="L2" s="27"/>
    </row>
    <row r="3" spans="2:12" s="72" customFormat="1" ht="17.25" customHeight="1" thickBot="1">
      <c r="B3" s="34"/>
      <c r="C3" s="35"/>
      <c r="D3" s="35"/>
      <c r="E3" s="11"/>
      <c r="F3" s="11" t="s">
        <v>11</v>
      </c>
      <c r="G3" s="164" t="s">
        <v>105</v>
      </c>
      <c r="H3" s="164"/>
      <c r="I3" s="12"/>
      <c r="J3" s="35"/>
      <c r="K3" s="41"/>
      <c r="L3" s="41"/>
    </row>
    <row r="4" spans="1:17" s="73" customFormat="1" ht="21.75" customHeight="1">
      <c r="A4" s="64" t="s">
        <v>4</v>
      </c>
      <c r="B4" s="49" t="s">
        <v>5</v>
      </c>
      <c r="C4" s="49" t="s">
        <v>0</v>
      </c>
      <c r="D4" s="49" t="s">
        <v>1</v>
      </c>
      <c r="E4" s="49" t="s">
        <v>3</v>
      </c>
      <c r="F4" s="49" t="s">
        <v>0</v>
      </c>
      <c r="G4" s="49" t="s">
        <v>97</v>
      </c>
      <c r="H4" s="49" t="s">
        <v>2</v>
      </c>
      <c r="I4" s="102" t="s">
        <v>31</v>
      </c>
      <c r="J4" s="102" t="s">
        <v>24</v>
      </c>
      <c r="K4" s="102" t="s">
        <v>84</v>
      </c>
      <c r="L4" s="102" t="s">
        <v>32</v>
      </c>
      <c r="M4" s="102" t="s">
        <v>25</v>
      </c>
      <c r="N4" s="103" t="s">
        <v>33</v>
      </c>
      <c r="O4" s="26"/>
      <c r="P4" s="92"/>
      <c r="Q4" s="92"/>
    </row>
    <row r="5" spans="1:17" s="73" customFormat="1" ht="18" customHeight="1">
      <c r="A5" s="121">
        <v>36</v>
      </c>
      <c r="B5" s="82" t="s">
        <v>185</v>
      </c>
      <c r="C5" s="82" t="s">
        <v>186</v>
      </c>
      <c r="D5" s="83">
        <v>43712</v>
      </c>
      <c r="E5" s="82" t="s">
        <v>266</v>
      </c>
      <c r="F5" s="82" t="s">
        <v>260</v>
      </c>
      <c r="G5" s="82">
        <v>235631</v>
      </c>
      <c r="H5" s="104">
        <v>43717</v>
      </c>
      <c r="I5" s="105">
        <f>H5+16</f>
        <v>43733</v>
      </c>
      <c r="J5" s="105">
        <f>H5+19</f>
        <v>43736</v>
      </c>
      <c r="K5" s="106">
        <f>H5+22</f>
        <v>43739</v>
      </c>
      <c r="L5" s="106">
        <f>H5+27</f>
        <v>43744</v>
      </c>
      <c r="M5" s="106">
        <f>I5+14</f>
        <v>43747</v>
      </c>
      <c r="N5" s="130">
        <f>H5+33</f>
        <v>43750</v>
      </c>
      <c r="O5" s="89"/>
      <c r="P5" s="92"/>
      <c r="Q5" s="92"/>
    </row>
    <row r="6" spans="1:17" s="73" customFormat="1" ht="18" customHeight="1">
      <c r="A6" s="121">
        <v>37</v>
      </c>
      <c r="B6" s="82" t="s">
        <v>185</v>
      </c>
      <c r="C6" s="82" t="s">
        <v>188</v>
      </c>
      <c r="D6" s="83">
        <f>D5+7</f>
        <v>43719</v>
      </c>
      <c r="E6" s="82" t="s">
        <v>261</v>
      </c>
      <c r="F6" s="82" t="s">
        <v>262</v>
      </c>
      <c r="G6" s="82">
        <v>238552</v>
      </c>
      <c r="H6" s="104">
        <f>H5+7</f>
        <v>43724</v>
      </c>
      <c r="I6" s="105">
        <f>H6+16</f>
        <v>43740</v>
      </c>
      <c r="J6" s="105">
        <f>H6+19</f>
        <v>43743</v>
      </c>
      <c r="K6" s="106">
        <f>H6+22</f>
        <v>43746</v>
      </c>
      <c r="L6" s="106">
        <f>H6+27</f>
        <v>43751</v>
      </c>
      <c r="M6" s="106">
        <f>I6+14</f>
        <v>43754</v>
      </c>
      <c r="N6" s="130">
        <f>H6+33</f>
        <v>43757</v>
      </c>
      <c r="O6" s="89"/>
      <c r="P6" s="92"/>
      <c r="Q6" s="92"/>
    </row>
    <row r="7" spans="1:17" s="73" customFormat="1" ht="18" customHeight="1">
      <c r="A7" s="121">
        <v>38</v>
      </c>
      <c r="B7" s="82" t="s">
        <v>185</v>
      </c>
      <c r="C7" s="82" t="s">
        <v>189</v>
      </c>
      <c r="D7" s="83">
        <f>D6+7</f>
        <v>43726</v>
      </c>
      <c r="E7" s="82" t="s">
        <v>169</v>
      </c>
      <c r="F7" s="82" t="s">
        <v>263</v>
      </c>
      <c r="G7" s="82">
        <v>238554</v>
      </c>
      <c r="H7" s="104">
        <f>H6+7</f>
        <v>43731</v>
      </c>
      <c r="I7" s="105">
        <f>H7+16</f>
        <v>43747</v>
      </c>
      <c r="J7" s="105">
        <f>H7+19</f>
        <v>43750</v>
      </c>
      <c r="K7" s="106">
        <f>H7+22</f>
        <v>43753</v>
      </c>
      <c r="L7" s="106">
        <f>H7+27</f>
        <v>43758</v>
      </c>
      <c r="M7" s="106">
        <f>I7+14</f>
        <v>43761</v>
      </c>
      <c r="N7" s="130">
        <f>H7+33</f>
        <v>43764</v>
      </c>
      <c r="O7" s="89"/>
      <c r="P7" s="92"/>
      <c r="Q7" s="92"/>
    </row>
    <row r="8" spans="1:17" s="73" customFormat="1" ht="18" customHeight="1">
      <c r="A8" s="121">
        <v>39</v>
      </c>
      <c r="B8" s="82" t="s">
        <v>185</v>
      </c>
      <c r="C8" s="82" t="s">
        <v>190</v>
      </c>
      <c r="D8" s="83">
        <f>D7+7</f>
        <v>43733</v>
      </c>
      <c r="E8" s="82" t="s">
        <v>170</v>
      </c>
      <c r="F8" s="82" t="s">
        <v>264</v>
      </c>
      <c r="G8" s="82">
        <v>239987</v>
      </c>
      <c r="H8" s="104">
        <f>H7+7</f>
        <v>43738</v>
      </c>
      <c r="I8" s="105">
        <f>H8+16</f>
        <v>43754</v>
      </c>
      <c r="J8" s="105">
        <f>H8+19</f>
        <v>43757</v>
      </c>
      <c r="K8" s="106">
        <f>H8+22</f>
        <v>43760</v>
      </c>
      <c r="L8" s="106">
        <f>H8+27</f>
        <v>43765</v>
      </c>
      <c r="M8" s="106">
        <f>I8+14</f>
        <v>43768</v>
      </c>
      <c r="N8" s="130">
        <f>H8+33</f>
        <v>43771</v>
      </c>
      <c r="O8" s="89"/>
      <c r="P8" s="92"/>
      <c r="Q8" s="92"/>
    </row>
    <row r="9" spans="1:17" s="73" customFormat="1" ht="18" customHeight="1" thickBot="1">
      <c r="A9" s="123">
        <v>40</v>
      </c>
      <c r="B9" s="112" t="s">
        <v>185</v>
      </c>
      <c r="C9" s="112" t="s">
        <v>191</v>
      </c>
      <c r="D9" s="113">
        <f>D8+7</f>
        <v>43740</v>
      </c>
      <c r="E9" s="112" t="s">
        <v>267</v>
      </c>
      <c r="F9" s="112" t="s">
        <v>265</v>
      </c>
      <c r="G9" s="112">
        <v>239989</v>
      </c>
      <c r="H9" s="125">
        <f>H8+7</f>
        <v>43745</v>
      </c>
      <c r="I9" s="126">
        <f>H9+16</f>
        <v>43761</v>
      </c>
      <c r="J9" s="126">
        <f>H9+19</f>
        <v>43764</v>
      </c>
      <c r="K9" s="129">
        <f>H9+22</f>
        <v>43767</v>
      </c>
      <c r="L9" s="129">
        <f>H9+27</f>
        <v>43772</v>
      </c>
      <c r="M9" s="129">
        <f>I9+14</f>
        <v>43775</v>
      </c>
      <c r="N9" s="131">
        <f>H9+33</f>
        <v>43778</v>
      </c>
      <c r="O9" s="89"/>
      <c r="P9" s="92"/>
      <c r="Q9" s="92"/>
    </row>
    <row r="10" spans="1:31" s="73" customFormat="1" ht="19.5" customHeight="1" thickBot="1">
      <c r="A10" s="153"/>
      <c r="B10" s="89"/>
      <c r="C10" s="89"/>
      <c r="D10" s="90"/>
      <c r="E10" s="89"/>
      <c r="F10" s="11" t="s">
        <v>22</v>
      </c>
      <c r="G10" s="164" t="s">
        <v>105</v>
      </c>
      <c r="H10" s="164"/>
      <c r="I10" s="128"/>
      <c r="J10" s="128"/>
      <c r="K10" s="154"/>
      <c r="L10" s="154"/>
      <c r="M10" s="89"/>
      <c r="N10" s="92"/>
      <c r="O10" s="92"/>
      <c r="P10" s="26"/>
      <c r="Q10" s="2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17" s="73" customFormat="1" ht="19.5" customHeight="1">
      <c r="A11" s="64" t="s">
        <v>4</v>
      </c>
      <c r="B11" s="49" t="s">
        <v>5</v>
      </c>
      <c r="C11" s="49" t="s">
        <v>0</v>
      </c>
      <c r="D11" s="49" t="s">
        <v>1</v>
      </c>
      <c r="E11" s="49" t="s">
        <v>3</v>
      </c>
      <c r="F11" s="49" t="s">
        <v>0</v>
      </c>
      <c r="G11" s="49" t="s">
        <v>97</v>
      </c>
      <c r="H11" s="49" t="s">
        <v>2</v>
      </c>
      <c r="I11" s="102" t="s">
        <v>39</v>
      </c>
      <c r="J11" s="102" t="s">
        <v>27</v>
      </c>
      <c r="K11" s="102" t="s">
        <v>25</v>
      </c>
      <c r="L11" s="102" t="s">
        <v>26</v>
      </c>
      <c r="M11" s="102" t="s">
        <v>270</v>
      </c>
      <c r="N11" s="102" t="s">
        <v>30</v>
      </c>
      <c r="O11" s="103" t="s">
        <v>85</v>
      </c>
      <c r="P11" s="92"/>
      <c r="Q11" s="92"/>
    </row>
    <row r="12" spans="1:17" s="73" customFormat="1" ht="18" customHeight="1">
      <c r="A12" s="121">
        <v>36</v>
      </c>
      <c r="B12" s="82" t="s">
        <v>185</v>
      </c>
      <c r="C12" s="82" t="s">
        <v>186</v>
      </c>
      <c r="D12" s="83">
        <v>43712</v>
      </c>
      <c r="E12" s="82" t="s">
        <v>268</v>
      </c>
      <c r="F12" s="82" t="s">
        <v>262</v>
      </c>
      <c r="G12" s="82">
        <v>235620</v>
      </c>
      <c r="H12" s="104">
        <v>43723</v>
      </c>
      <c r="I12" s="105">
        <f>H12+15</f>
        <v>43738</v>
      </c>
      <c r="J12" s="105">
        <f>I12+2</f>
        <v>43740</v>
      </c>
      <c r="K12" s="105">
        <f>H12+25</f>
        <v>43748</v>
      </c>
      <c r="L12" s="105">
        <f>H12+28</f>
        <v>43751</v>
      </c>
      <c r="M12" s="106">
        <f>H12+30</f>
        <v>43753</v>
      </c>
      <c r="N12" s="106">
        <f>J12+17</f>
        <v>43757</v>
      </c>
      <c r="O12" s="130">
        <f>H12+36</f>
        <v>43759</v>
      </c>
      <c r="P12" s="89"/>
      <c r="Q12" s="92"/>
    </row>
    <row r="13" spans="1:17" s="73" customFormat="1" ht="15">
      <c r="A13" s="121">
        <v>37</v>
      </c>
      <c r="B13" s="82" t="s">
        <v>185</v>
      </c>
      <c r="C13" s="82" t="s">
        <v>188</v>
      </c>
      <c r="D13" s="83">
        <f>D12+7</f>
        <v>43719</v>
      </c>
      <c r="E13" s="82" t="s">
        <v>171</v>
      </c>
      <c r="F13" s="82" t="s">
        <v>263</v>
      </c>
      <c r="G13" s="82">
        <v>238546</v>
      </c>
      <c r="H13" s="104">
        <f>H12+7</f>
        <v>43730</v>
      </c>
      <c r="I13" s="105">
        <f>H13+15</f>
        <v>43745</v>
      </c>
      <c r="J13" s="105">
        <f>I13+2</f>
        <v>43747</v>
      </c>
      <c r="K13" s="105">
        <f>H13+25</f>
        <v>43755</v>
      </c>
      <c r="L13" s="105">
        <f>H13+28</f>
        <v>43758</v>
      </c>
      <c r="M13" s="106">
        <f>H13+30</f>
        <v>43760</v>
      </c>
      <c r="N13" s="106">
        <f>J13+17</f>
        <v>43764</v>
      </c>
      <c r="O13" s="130">
        <f>H13+36</f>
        <v>43766</v>
      </c>
      <c r="P13" s="89"/>
      <c r="Q13" s="92"/>
    </row>
    <row r="14" spans="1:17" s="73" customFormat="1" ht="15">
      <c r="A14" s="121">
        <v>38</v>
      </c>
      <c r="B14" s="82" t="s">
        <v>185</v>
      </c>
      <c r="C14" s="82" t="s">
        <v>189</v>
      </c>
      <c r="D14" s="83">
        <f>D13+7</f>
        <v>43726</v>
      </c>
      <c r="E14" s="82" t="s">
        <v>172</v>
      </c>
      <c r="F14" s="82" t="s">
        <v>264</v>
      </c>
      <c r="G14" s="82">
        <v>238549</v>
      </c>
      <c r="H14" s="104">
        <f>H13+7</f>
        <v>43737</v>
      </c>
      <c r="I14" s="105">
        <f>H14+15</f>
        <v>43752</v>
      </c>
      <c r="J14" s="105">
        <f>I14+2</f>
        <v>43754</v>
      </c>
      <c r="K14" s="105">
        <f>H14+25</f>
        <v>43762</v>
      </c>
      <c r="L14" s="105">
        <f>H14+28</f>
        <v>43765</v>
      </c>
      <c r="M14" s="106">
        <f>H14+30</f>
        <v>43767</v>
      </c>
      <c r="N14" s="106">
        <f>J14+17</f>
        <v>43771</v>
      </c>
      <c r="O14" s="130">
        <f>H14+36</f>
        <v>43773</v>
      </c>
      <c r="P14" s="89"/>
      <c r="Q14" s="92"/>
    </row>
    <row r="15" spans="1:17" s="73" customFormat="1" ht="15">
      <c r="A15" s="121">
        <v>39</v>
      </c>
      <c r="B15" s="82" t="s">
        <v>185</v>
      </c>
      <c r="C15" s="82" t="s">
        <v>190</v>
      </c>
      <c r="D15" s="83">
        <f>D14+7</f>
        <v>43733</v>
      </c>
      <c r="E15" s="82" t="s">
        <v>106</v>
      </c>
      <c r="F15" s="82" t="s">
        <v>265</v>
      </c>
      <c r="G15" s="82">
        <v>239948</v>
      </c>
      <c r="H15" s="104">
        <f>H14+7</f>
        <v>43744</v>
      </c>
      <c r="I15" s="105">
        <f>H15+15</f>
        <v>43759</v>
      </c>
      <c r="J15" s="105">
        <f>I15+2</f>
        <v>43761</v>
      </c>
      <c r="K15" s="105">
        <f>H15+25</f>
        <v>43769</v>
      </c>
      <c r="L15" s="105">
        <f>H15+28</f>
        <v>43772</v>
      </c>
      <c r="M15" s="106">
        <f>H15+30</f>
        <v>43774</v>
      </c>
      <c r="N15" s="106">
        <f>J15+17</f>
        <v>43778</v>
      </c>
      <c r="O15" s="130">
        <f>H15+36</f>
        <v>43780</v>
      </c>
      <c r="P15" s="89"/>
      <c r="Q15" s="92"/>
    </row>
    <row r="16" spans="1:17" s="73" customFormat="1" ht="15.75" thickBot="1">
      <c r="A16" s="123">
        <v>40</v>
      </c>
      <c r="B16" s="112" t="s">
        <v>185</v>
      </c>
      <c r="C16" s="112" t="s">
        <v>191</v>
      </c>
      <c r="D16" s="113">
        <f>D15+7</f>
        <v>43740</v>
      </c>
      <c r="E16" s="112" t="s">
        <v>119</v>
      </c>
      <c r="F16" s="112" t="s">
        <v>269</v>
      </c>
      <c r="G16" s="112">
        <v>239951</v>
      </c>
      <c r="H16" s="125">
        <f>H15+7</f>
        <v>43751</v>
      </c>
      <c r="I16" s="126">
        <f>H16+15</f>
        <v>43766</v>
      </c>
      <c r="J16" s="126">
        <f>I16+2</f>
        <v>43768</v>
      </c>
      <c r="K16" s="126">
        <f>H16+25</f>
        <v>43776</v>
      </c>
      <c r="L16" s="126">
        <f>H16+28</f>
        <v>43779</v>
      </c>
      <c r="M16" s="129">
        <f>H16+30</f>
        <v>43781</v>
      </c>
      <c r="N16" s="129">
        <f>J16+17</f>
        <v>43785</v>
      </c>
      <c r="O16" s="131">
        <f>H16+36</f>
        <v>43787</v>
      </c>
      <c r="P16" s="89"/>
      <c r="Q16" s="92"/>
    </row>
    <row r="17" spans="1:17" s="73" customFormat="1" ht="18" customHeight="1" thickBot="1">
      <c r="A17" s="92"/>
      <c r="B17" s="89"/>
      <c r="C17" s="89"/>
      <c r="D17" s="89"/>
      <c r="E17" s="89"/>
      <c r="F17" s="11" t="s">
        <v>23</v>
      </c>
      <c r="G17" s="165" t="s">
        <v>105</v>
      </c>
      <c r="H17" s="165"/>
      <c r="I17" s="89"/>
      <c r="J17" s="89"/>
      <c r="K17" s="89"/>
      <c r="L17" s="89"/>
      <c r="M17" s="92"/>
      <c r="N17" s="92"/>
      <c r="O17" s="92"/>
      <c r="P17" s="92"/>
      <c r="Q17" s="92"/>
    </row>
    <row r="18" spans="1:17" s="73" customFormat="1" ht="18" customHeight="1">
      <c r="A18" s="155" t="s">
        <v>4</v>
      </c>
      <c r="B18" s="132" t="s">
        <v>5</v>
      </c>
      <c r="C18" s="132" t="s">
        <v>0</v>
      </c>
      <c r="D18" s="132" t="s">
        <v>1</v>
      </c>
      <c r="E18" s="132" t="s">
        <v>3</v>
      </c>
      <c r="F18" s="132" t="s">
        <v>0</v>
      </c>
      <c r="G18" s="132" t="s">
        <v>97</v>
      </c>
      <c r="H18" s="132" t="s">
        <v>2</v>
      </c>
      <c r="I18" s="133" t="s">
        <v>39</v>
      </c>
      <c r="J18" s="133" t="s">
        <v>27</v>
      </c>
      <c r="K18" s="133" t="s">
        <v>278</v>
      </c>
      <c r="L18" s="133" t="s">
        <v>28</v>
      </c>
      <c r="M18" s="133" t="s">
        <v>25</v>
      </c>
      <c r="N18" s="133" t="s">
        <v>43</v>
      </c>
      <c r="O18" s="133" t="s">
        <v>85</v>
      </c>
      <c r="P18" s="133" t="s">
        <v>44</v>
      </c>
      <c r="Q18" s="134" t="s">
        <v>29</v>
      </c>
    </row>
    <row r="19" spans="1:18" s="73" customFormat="1" ht="18" customHeight="1">
      <c r="A19" s="156">
        <v>36</v>
      </c>
      <c r="B19" s="82" t="s">
        <v>185</v>
      </c>
      <c r="C19" s="82" t="s">
        <v>186</v>
      </c>
      <c r="D19" s="83">
        <v>43712</v>
      </c>
      <c r="E19" s="82" t="s">
        <v>271</v>
      </c>
      <c r="F19" s="82" t="s">
        <v>260</v>
      </c>
      <c r="G19" s="82">
        <v>235942</v>
      </c>
      <c r="H19" s="104">
        <v>43717</v>
      </c>
      <c r="I19" s="105">
        <f>H19+15</f>
        <v>43732</v>
      </c>
      <c r="J19" s="105">
        <f>I19+2</f>
        <v>43734</v>
      </c>
      <c r="K19" s="105">
        <f>J19+4</f>
        <v>43738</v>
      </c>
      <c r="L19" s="105">
        <f>J19+6</f>
        <v>43740</v>
      </c>
      <c r="M19" s="105">
        <f>L19+3</f>
        <v>43743</v>
      </c>
      <c r="N19" s="105">
        <f>M19+5</f>
        <v>43748</v>
      </c>
      <c r="O19" s="105">
        <f aca="true" t="shared" si="0" ref="O19:P22">N19+2</f>
        <v>43750</v>
      </c>
      <c r="P19" s="105">
        <f t="shared" si="0"/>
        <v>43752</v>
      </c>
      <c r="Q19" s="122">
        <f>M19+14</f>
        <v>43757</v>
      </c>
      <c r="R19" s="32"/>
    </row>
    <row r="20" spans="1:18" s="73" customFormat="1" ht="18" customHeight="1">
      <c r="A20" s="156">
        <v>37</v>
      </c>
      <c r="B20" s="82" t="s">
        <v>185</v>
      </c>
      <c r="C20" s="82" t="s">
        <v>188</v>
      </c>
      <c r="D20" s="83">
        <f>D19+7</f>
        <v>43719</v>
      </c>
      <c r="E20" s="82" t="s">
        <v>272</v>
      </c>
      <c r="F20" s="82" t="s">
        <v>273</v>
      </c>
      <c r="G20" s="82">
        <v>235944</v>
      </c>
      <c r="H20" s="104">
        <f>H19+7</f>
        <v>43724</v>
      </c>
      <c r="I20" s="105">
        <f>H20+15</f>
        <v>43739</v>
      </c>
      <c r="J20" s="105">
        <f>I20+2</f>
        <v>43741</v>
      </c>
      <c r="K20" s="105">
        <f>J20+4</f>
        <v>43745</v>
      </c>
      <c r="L20" s="105">
        <f>J20+6</f>
        <v>43747</v>
      </c>
      <c r="M20" s="105">
        <f>L20+3</f>
        <v>43750</v>
      </c>
      <c r="N20" s="105">
        <f>M20+5</f>
        <v>43755</v>
      </c>
      <c r="O20" s="105">
        <f t="shared" si="0"/>
        <v>43757</v>
      </c>
      <c r="P20" s="105">
        <f t="shared" si="0"/>
        <v>43759</v>
      </c>
      <c r="Q20" s="122">
        <f>M20+14</f>
        <v>43764</v>
      </c>
      <c r="R20" s="32"/>
    </row>
    <row r="21" spans="1:18" s="73" customFormat="1" ht="18" customHeight="1">
      <c r="A21" s="156">
        <v>38</v>
      </c>
      <c r="B21" s="82" t="s">
        <v>185</v>
      </c>
      <c r="C21" s="82" t="s">
        <v>189</v>
      </c>
      <c r="D21" s="83">
        <f>D20+7</f>
        <v>43726</v>
      </c>
      <c r="E21" s="82" t="s">
        <v>274</v>
      </c>
      <c r="F21" s="82" t="s">
        <v>263</v>
      </c>
      <c r="G21" s="82">
        <v>235946</v>
      </c>
      <c r="H21" s="104">
        <f>H20+7</f>
        <v>43731</v>
      </c>
      <c r="I21" s="105">
        <f>H21+15</f>
        <v>43746</v>
      </c>
      <c r="J21" s="105">
        <f>I21+2</f>
        <v>43748</v>
      </c>
      <c r="K21" s="105">
        <f>J21+4</f>
        <v>43752</v>
      </c>
      <c r="L21" s="105">
        <f>J21+6</f>
        <v>43754</v>
      </c>
      <c r="M21" s="105">
        <f>L21+3</f>
        <v>43757</v>
      </c>
      <c r="N21" s="105">
        <f>M21+5</f>
        <v>43762</v>
      </c>
      <c r="O21" s="105">
        <f t="shared" si="0"/>
        <v>43764</v>
      </c>
      <c r="P21" s="105">
        <f t="shared" si="0"/>
        <v>43766</v>
      </c>
      <c r="Q21" s="122">
        <f>M21+14</f>
        <v>43771</v>
      </c>
      <c r="R21" s="32"/>
    </row>
    <row r="22" spans="1:18" s="73" customFormat="1" ht="18" customHeight="1">
      <c r="A22" s="156">
        <v>39</v>
      </c>
      <c r="B22" s="82" t="s">
        <v>185</v>
      </c>
      <c r="C22" s="82" t="s">
        <v>190</v>
      </c>
      <c r="D22" s="83">
        <f>D21+7</f>
        <v>43733</v>
      </c>
      <c r="E22" s="82" t="s">
        <v>275</v>
      </c>
      <c r="F22" s="82" t="s">
        <v>276</v>
      </c>
      <c r="G22" s="82">
        <v>235948</v>
      </c>
      <c r="H22" s="104">
        <f>H21+7</f>
        <v>43738</v>
      </c>
      <c r="I22" s="105">
        <f>H22+15</f>
        <v>43753</v>
      </c>
      <c r="J22" s="105">
        <f>I22+2</f>
        <v>43755</v>
      </c>
      <c r="K22" s="105">
        <f>J22+4</f>
        <v>43759</v>
      </c>
      <c r="L22" s="105">
        <f>J22+6</f>
        <v>43761</v>
      </c>
      <c r="M22" s="105">
        <f>L22+3</f>
        <v>43764</v>
      </c>
      <c r="N22" s="105">
        <f>M22+5</f>
        <v>43769</v>
      </c>
      <c r="O22" s="105">
        <f t="shared" si="0"/>
        <v>43771</v>
      </c>
      <c r="P22" s="105">
        <f t="shared" si="0"/>
        <v>43773</v>
      </c>
      <c r="Q22" s="122">
        <f>M22+14</f>
        <v>43778</v>
      </c>
      <c r="R22" s="32"/>
    </row>
    <row r="23" spans="1:18" s="73" customFormat="1" ht="18" customHeight="1" thickBot="1">
      <c r="A23" s="157">
        <v>40</v>
      </c>
      <c r="B23" s="112" t="s">
        <v>185</v>
      </c>
      <c r="C23" s="112" t="s">
        <v>191</v>
      </c>
      <c r="D23" s="113">
        <f>D22+7</f>
        <v>43740</v>
      </c>
      <c r="E23" s="112" t="s">
        <v>173</v>
      </c>
      <c r="F23" s="112" t="s">
        <v>277</v>
      </c>
      <c r="G23" s="112">
        <v>239770</v>
      </c>
      <c r="H23" s="125">
        <f>H22+7</f>
        <v>43745</v>
      </c>
      <c r="I23" s="126">
        <f>H23+15</f>
        <v>43760</v>
      </c>
      <c r="J23" s="126">
        <f>I23+2</f>
        <v>43762</v>
      </c>
      <c r="K23" s="126">
        <f>J23+4</f>
        <v>43766</v>
      </c>
      <c r="L23" s="126">
        <f>J23+6</f>
        <v>43768</v>
      </c>
      <c r="M23" s="126">
        <f>L23+3</f>
        <v>43771</v>
      </c>
      <c r="N23" s="126">
        <f>M23+5</f>
        <v>43776</v>
      </c>
      <c r="O23" s="126">
        <f>N23+2</f>
        <v>43778</v>
      </c>
      <c r="P23" s="126">
        <f>O23+2</f>
        <v>43780</v>
      </c>
      <c r="Q23" s="127">
        <f>M23+14</f>
        <v>43785</v>
      </c>
      <c r="R23" s="32"/>
    </row>
    <row r="24" spans="1:17" s="73" customFormat="1" ht="18" customHeight="1" thickBot="1">
      <c r="A24" s="92"/>
      <c r="B24" s="89"/>
      <c r="C24" s="89"/>
      <c r="D24" s="89"/>
      <c r="E24" s="89"/>
      <c r="F24" s="11" t="s">
        <v>38</v>
      </c>
      <c r="G24" s="164" t="s">
        <v>105</v>
      </c>
      <c r="H24" s="164"/>
      <c r="I24" s="89"/>
      <c r="J24" s="89"/>
      <c r="K24" s="89"/>
      <c r="L24" s="89"/>
      <c r="M24" s="92"/>
      <c r="N24" s="92"/>
      <c r="O24" s="92"/>
      <c r="P24" s="89"/>
      <c r="Q24" s="92"/>
    </row>
    <row r="25" spans="1:17" s="73" customFormat="1" ht="18" customHeight="1">
      <c r="A25" s="64" t="s">
        <v>4</v>
      </c>
      <c r="B25" s="49" t="s">
        <v>5</v>
      </c>
      <c r="C25" s="49" t="s">
        <v>0</v>
      </c>
      <c r="D25" s="49" t="s">
        <v>1</v>
      </c>
      <c r="E25" s="49" t="s">
        <v>3</v>
      </c>
      <c r="F25" s="49" t="s">
        <v>0</v>
      </c>
      <c r="G25" s="49" t="s">
        <v>97</v>
      </c>
      <c r="H25" s="49" t="s">
        <v>2</v>
      </c>
      <c r="I25" s="49" t="s">
        <v>39</v>
      </c>
      <c r="J25" s="49" t="s">
        <v>286</v>
      </c>
      <c r="K25" s="49" t="s">
        <v>287</v>
      </c>
      <c r="L25" s="49" t="s">
        <v>40</v>
      </c>
      <c r="M25" s="49" t="s">
        <v>18</v>
      </c>
      <c r="N25" s="50" t="s">
        <v>41</v>
      </c>
      <c r="O25" s="89"/>
      <c r="P25" s="92"/>
      <c r="Q25" s="92"/>
    </row>
    <row r="26" spans="1:17" s="73" customFormat="1" ht="18" customHeight="1">
      <c r="A26" s="121">
        <v>36</v>
      </c>
      <c r="B26" s="82" t="s">
        <v>185</v>
      </c>
      <c r="C26" s="82" t="s">
        <v>186</v>
      </c>
      <c r="D26" s="83">
        <v>43712</v>
      </c>
      <c r="E26" s="82" t="s">
        <v>279</v>
      </c>
      <c r="F26" s="82" t="s">
        <v>280</v>
      </c>
      <c r="G26" s="82">
        <v>233766</v>
      </c>
      <c r="H26" s="104">
        <v>43722</v>
      </c>
      <c r="I26" s="105">
        <f>H26+15</f>
        <v>43737</v>
      </c>
      <c r="J26" s="105">
        <f>H26+20</f>
        <v>43742</v>
      </c>
      <c r="K26" s="105">
        <f>H26+21</f>
        <v>43743</v>
      </c>
      <c r="L26" s="105">
        <f>H26+24</f>
        <v>43746</v>
      </c>
      <c r="M26" s="105">
        <f>H26+26</f>
        <v>43748</v>
      </c>
      <c r="N26" s="130">
        <f>H26+30</f>
        <v>43752</v>
      </c>
      <c r="O26" s="89"/>
      <c r="P26" s="92"/>
      <c r="Q26" s="92"/>
    </row>
    <row r="27" spans="1:17" s="73" customFormat="1" ht="18" customHeight="1">
      <c r="A27" s="121">
        <v>37</v>
      </c>
      <c r="B27" s="82" t="s">
        <v>185</v>
      </c>
      <c r="C27" s="82" t="s">
        <v>188</v>
      </c>
      <c r="D27" s="83">
        <f>D26+7</f>
        <v>43719</v>
      </c>
      <c r="E27" s="82" t="s">
        <v>281</v>
      </c>
      <c r="F27" s="82">
        <v>24</v>
      </c>
      <c r="G27" s="82">
        <v>233768</v>
      </c>
      <c r="H27" s="104">
        <f>H26+7</f>
        <v>43729</v>
      </c>
      <c r="I27" s="105">
        <f>H27+15</f>
        <v>43744</v>
      </c>
      <c r="J27" s="105">
        <f>H27+20</f>
        <v>43749</v>
      </c>
      <c r="K27" s="105">
        <f>H27+21</f>
        <v>43750</v>
      </c>
      <c r="L27" s="105">
        <f>H27+24</f>
        <v>43753</v>
      </c>
      <c r="M27" s="105">
        <f>H27+26</f>
        <v>43755</v>
      </c>
      <c r="N27" s="130">
        <f>H27+30</f>
        <v>43759</v>
      </c>
      <c r="O27" s="89"/>
      <c r="P27" s="92"/>
      <c r="Q27" s="92"/>
    </row>
    <row r="28" spans="1:17" s="73" customFormat="1" ht="18" customHeight="1">
      <c r="A28" s="121">
        <v>38</v>
      </c>
      <c r="B28" s="82" t="s">
        <v>185</v>
      </c>
      <c r="C28" s="82" t="s">
        <v>189</v>
      </c>
      <c r="D28" s="83">
        <f>D27+7</f>
        <v>43726</v>
      </c>
      <c r="E28" s="82" t="s">
        <v>282</v>
      </c>
      <c r="F28" s="82" t="s">
        <v>283</v>
      </c>
      <c r="G28" s="82">
        <v>233770</v>
      </c>
      <c r="H28" s="104">
        <f>H27+7</f>
        <v>43736</v>
      </c>
      <c r="I28" s="105">
        <f>H28+15</f>
        <v>43751</v>
      </c>
      <c r="J28" s="105">
        <f>H28+20</f>
        <v>43756</v>
      </c>
      <c r="K28" s="105">
        <f>H28+21</f>
        <v>43757</v>
      </c>
      <c r="L28" s="105">
        <f>H28+24</f>
        <v>43760</v>
      </c>
      <c r="M28" s="105">
        <f>H28+26</f>
        <v>43762</v>
      </c>
      <c r="N28" s="130">
        <f>H28+30</f>
        <v>43766</v>
      </c>
      <c r="O28" s="89"/>
      <c r="P28" s="92"/>
      <c r="Q28" s="92"/>
    </row>
    <row r="29" spans="1:17" s="73" customFormat="1" ht="18" customHeight="1">
      <c r="A29" s="121">
        <v>39</v>
      </c>
      <c r="B29" s="82" t="s">
        <v>185</v>
      </c>
      <c r="C29" s="82" t="s">
        <v>190</v>
      </c>
      <c r="D29" s="83">
        <f>D28+7</f>
        <v>43733</v>
      </c>
      <c r="E29" s="82" t="s">
        <v>174</v>
      </c>
      <c r="F29" s="82" t="s">
        <v>284</v>
      </c>
      <c r="G29" s="82">
        <v>233772</v>
      </c>
      <c r="H29" s="104">
        <f>H28+7</f>
        <v>43743</v>
      </c>
      <c r="I29" s="105">
        <f>H29+15</f>
        <v>43758</v>
      </c>
      <c r="J29" s="105">
        <f>H29+20</f>
        <v>43763</v>
      </c>
      <c r="K29" s="105">
        <f>H29+21</f>
        <v>43764</v>
      </c>
      <c r="L29" s="105">
        <f>H29+24</f>
        <v>43767</v>
      </c>
      <c r="M29" s="105">
        <f>H29+26</f>
        <v>43769</v>
      </c>
      <c r="N29" s="130">
        <f>H29+30</f>
        <v>43773</v>
      </c>
      <c r="O29" s="89"/>
      <c r="P29" s="92"/>
      <c r="Q29" s="92"/>
    </row>
    <row r="30" spans="1:17" s="73" customFormat="1" ht="18" customHeight="1" thickBot="1">
      <c r="A30" s="123">
        <v>40</v>
      </c>
      <c r="B30" s="112" t="s">
        <v>185</v>
      </c>
      <c r="C30" s="112" t="s">
        <v>191</v>
      </c>
      <c r="D30" s="113">
        <f>D29+7</f>
        <v>43740</v>
      </c>
      <c r="E30" s="112" t="s">
        <v>175</v>
      </c>
      <c r="F30" s="112" t="s">
        <v>285</v>
      </c>
      <c r="G30" s="112">
        <v>233774</v>
      </c>
      <c r="H30" s="125">
        <f>H29+7</f>
        <v>43750</v>
      </c>
      <c r="I30" s="126">
        <f>H30+15</f>
        <v>43765</v>
      </c>
      <c r="J30" s="126">
        <f>H30+20</f>
        <v>43770</v>
      </c>
      <c r="K30" s="126">
        <f>H30+21</f>
        <v>43771</v>
      </c>
      <c r="L30" s="126">
        <f>H30+24</f>
        <v>43774</v>
      </c>
      <c r="M30" s="126">
        <f>H30+26</f>
        <v>43776</v>
      </c>
      <c r="N30" s="131">
        <f>H30+30</f>
        <v>43780</v>
      </c>
      <c r="O30" s="89"/>
      <c r="P30" s="92"/>
      <c r="Q30" s="92"/>
    </row>
    <row r="31" spans="8:12" ht="15">
      <c r="H31" s="27" t="s">
        <v>6</v>
      </c>
      <c r="K31" s="27"/>
      <c r="L31" s="27"/>
    </row>
    <row r="32" spans="5:6" ht="15">
      <c r="E32" s="32"/>
      <c r="F32" s="10"/>
    </row>
    <row r="33" spans="5:6" ht="15">
      <c r="E33" s="32"/>
      <c r="F33" s="10"/>
    </row>
    <row r="34" spans="5:12" ht="15">
      <c r="E34" s="32"/>
      <c r="G34" s="161" t="s">
        <v>48</v>
      </c>
      <c r="H34" s="161"/>
      <c r="I34" s="28" t="s">
        <v>109</v>
      </c>
      <c r="J34" s="67"/>
      <c r="K34" s="30"/>
      <c r="L34" s="27" t="s">
        <v>16</v>
      </c>
    </row>
    <row r="35" spans="5:12" ht="15">
      <c r="E35" s="32"/>
      <c r="F35" s="10"/>
      <c r="G35" s="67"/>
      <c r="H35" s="28" t="s">
        <v>110</v>
      </c>
      <c r="I35" s="28"/>
      <c r="J35" s="28"/>
      <c r="K35" s="28"/>
      <c r="L35" s="67"/>
    </row>
    <row r="36" spans="5:9" ht="15">
      <c r="E36" s="32"/>
      <c r="F36" s="10"/>
      <c r="G36" s="55"/>
      <c r="H36" s="54"/>
      <c r="I36" s="54"/>
    </row>
    <row r="37" spans="6:8" ht="15">
      <c r="F37" s="19"/>
      <c r="G37" s="163"/>
      <c r="H37" s="163"/>
    </row>
    <row r="39" spans="10:12" ht="15">
      <c r="J39" s="67"/>
      <c r="K39" s="67"/>
      <c r="L39" s="67"/>
    </row>
    <row r="40" spans="10:12" ht="15">
      <c r="J40" s="67"/>
      <c r="K40" s="67"/>
      <c r="L40" s="67"/>
    </row>
    <row r="41" spans="10:12" ht="15">
      <c r="J41" s="67"/>
      <c r="K41" s="67"/>
      <c r="L41" s="67"/>
    </row>
    <row r="42" spans="10:12" ht="15">
      <c r="J42" s="67"/>
      <c r="K42" s="67"/>
      <c r="L42" s="67"/>
    </row>
    <row r="43" spans="10:12" ht="15">
      <c r="J43" s="67"/>
      <c r="K43" s="67"/>
      <c r="L43" s="67"/>
    </row>
  </sheetData>
  <sheetProtection/>
  <mergeCells count="6">
    <mergeCell ref="G37:H37"/>
    <mergeCell ref="G34:H34"/>
    <mergeCell ref="G10:H10"/>
    <mergeCell ref="G3:H3"/>
    <mergeCell ref="G17:H17"/>
    <mergeCell ref="G24:H24"/>
  </mergeCells>
  <printOptions/>
  <pageMargins left="0.748031496062992" right="0.748031496062992" top="0.590551181102362" bottom="0.590551181102362" header="0.511811023622047" footer="0.511811023622047"/>
  <pageSetup fitToHeight="1" fitToWidth="1" horizontalDpi="600" verticalDpi="6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F34" sqref="F34"/>
    </sheetView>
  </sheetViews>
  <sheetFormatPr defaultColWidth="9.00390625" defaultRowHeight="14.25"/>
  <cols>
    <col min="1" max="1" width="3.875" style="0" customWidth="1"/>
    <col min="2" max="2" width="18.75390625" style="30" bestFit="1" customWidth="1"/>
    <col min="3" max="3" width="6.375" style="32" bestFit="1" customWidth="1"/>
    <col min="4" max="4" width="6.625" style="32" customWidth="1"/>
    <col min="5" max="5" width="21.00390625" style="30" customWidth="1"/>
    <col min="6" max="6" width="9.125" style="30" customWidth="1"/>
    <col min="7" max="7" width="8.125" style="30" customWidth="1"/>
    <col min="8" max="8" width="11.25390625" style="30" bestFit="1" customWidth="1"/>
    <col min="9" max="9" width="12.25390625" style="30" customWidth="1"/>
    <col min="10" max="10" width="13.125" style="30" bestFit="1" customWidth="1"/>
    <col min="11" max="11" width="13.125" style="30" customWidth="1"/>
    <col min="12" max="12" width="13.125" style="32" bestFit="1" customWidth="1"/>
    <col min="13" max="13" width="11.875" style="31" customWidth="1"/>
    <col min="14" max="14" width="10.875" style="31" bestFit="1" customWidth="1"/>
    <col min="15" max="15" width="12.75390625" style="0" customWidth="1"/>
    <col min="16" max="16" width="14.00390625" style="0" customWidth="1"/>
    <col min="17" max="17" width="16.375" style="0" customWidth="1"/>
    <col min="18" max="118" width="4.625" style="0" customWidth="1"/>
  </cols>
  <sheetData>
    <row r="1" spans="13:14" ht="14.25" customHeight="1">
      <c r="M1" s="27"/>
      <c r="N1" s="27"/>
    </row>
    <row r="2" spans="2:14" s="1" customFormat="1" ht="17.25" customHeight="1">
      <c r="B2" s="34"/>
      <c r="C2" s="35"/>
      <c r="D2" s="35"/>
      <c r="E2" s="11"/>
      <c r="F2" s="11"/>
      <c r="G2" s="47"/>
      <c r="H2" s="47"/>
      <c r="I2" s="13"/>
      <c r="J2" s="12"/>
      <c r="K2" s="12"/>
      <c r="L2" s="35"/>
      <c r="M2" s="41"/>
      <c r="N2" s="41"/>
    </row>
    <row r="3" spans="1:14" ht="19.5" customHeight="1" thickBot="1">
      <c r="A3" s="60"/>
      <c r="B3" s="59"/>
      <c r="C3" s="61"/>
      <c r="D3" s="62"/>
      <c r="E3" s="36"/>
      <c r="F3" s="11" t="s">
        <v>288</v>
      </c>
      <c r="G3" s="47" t="s">
        <v>105</v>
      </c>
      <c r="H3" s="47"/>
      <c r="I3" s="13"/>
      <c r="J3" s="63"/>
      <c r="K3" s="63"/>
      <c r="L3" s="51"/>
      <c r="M3" s="36"/>
      <c r="N3" s="36"/>
    </row>
    <row r="4" spans="1:15" ht="19.5" customHeight="1">
      <c r="A4" s="64" t="s">
        <v>4</v>
      </c>
      <c r="B4" s="49" t="s">
        <v>5</v>
      </c>
      <c r="C4" s="49" t="s">
        <v>0</v>
      </c>
      <c r="D4" s="49" t="s">
        <v>1</v>
      </c>
      <c r="E4" s="49" t="s">
        <v>3</v>
      </c>
      <c r="F4" s="49" t="s">
        <v>0</v>
      </c>
      <c r="G4" s="49" t="s">
        <v>308</v>
      </c>
      <c r="H4" s="49" t="s">
        <v>2</v>
      </c>
      <c r="I4" s="102" t="s">
        <v>299</v>
      </c>
      <c r="J4" s="102" t="s">
        <v>121</v>
      </c>
      <c r="K4" s="102" t="s">
        <v>300</v>
      </c>
      <c r="L4" s="102" t="s">
        <v>301</v>
      </c>
      <c r="M4" s="102" t="s">
        <v>36</v>
      </c>
      <c r="N4" s="103" t="s">
        <v>37</v>
      </c>
      <c r="O4" s="88"/>
    </row>
    <row r="5" spans="1:15" ht="18" customHeight="1">
      <c r="A5" s="121">
        <v>36</v>
      </c>
      <c r="B5" s="82" t="s">
        <v>185</v>
      </c>
      <c r="C5" s="82" t="s">
        <v>186</v>
      </c>
      <c r="D5" s="83">
        <v>43712</v>
      </c>
      <c r="E5" s="82" t="s">
        <v>289</v>
      </c>
      <c r="F5" s="82" t="s">
        <v>290</v>
      </c>
      <c r="G5" s="108">
        <v>238694</v>
      </c>
      <c r="H5" s="104">
        <v>43720</v>
      </c>
      <c r="I5" s="105">
        <f>H5+37</f>
        <v>43757</v>
      </c>
      <c r="J5" s="105">
        <f>H5+38</f>
        <v>43758</v>
      </c>
      <c r="K5" s="105">
        <f>H5+40</f>
        <v>43760</v>
      </c>
      <c r="L5" s="105">
        <f>H5+42</f>
        <v>43762</v>
      </c>
      <c r="M5" s="105">
        <f>H5+45</f>
        <v>43765</v>
      </c>
      <c r="N5" s="122">
        <f>H5+48</f>
        <v>43768</v>
      </c>
      <c r="O5" s="89"/>
    </row>
    <row r="6" spans="1:15" ht="18" customHeight="1">
      <c r="A6" s="121">
        <v>37</v>
      </c>
      <c r="B6" s="82" t="s">
        <v>185</v>
      </c>
      <c r="C6" s="82" t="s">
        <v>188</v>
      </c>
      <c r="D6" s="83">
        <f>D5+7</f>
        <v>43719</v>
      </c>
      <c r="E6" s="82" t="s">
        <v>291</v>
      </c>
      <c r="F6" s="82" t="s">
        <v>292</v>
      </c>
      <c r="G6" s="108">
        <v>238696</v>
      </c>
      <c r="H6" s="104">
        <f>H5+6</f>
        <v>43726</v>
      </c>
      <c r="I6" s="105">
        <f>H6+38</f>
        <v>43764</v>
      </c>
      <c r="J6" s="105">
        <f>H6+39</f>
        <v>43765</v>
      </c>
      <c r="K6" s="105">
        <f>H6+41</f>
        <v>43767</v>
      </c>
      <c r="L6" s="105">
        <f>H6+43</f>
        <v>43769</v>
      </c>
      <c r="M6" s="105">
        <f>H6+46</f>
        <v>43772</v>
      </c>
      <c r="N6" s="122">
        <f>H6+49</f>
        <v>43775</v>
      </c>
      <c r="O6" s="89"/>
    </row>
    <row r="7" spans="1:15" ht="18" customHeight="1">
      <c r="A7" s="121">
        <v>38</v>
      </c>
      <c r="B7" s="82" t="s">
        <v>185</v>
      </c>
      <c r="C7" s="82" t="s">
        <v>189</v>
      </c>
      <c r="D7" s="83">
        <f>D6+7</f>
        <v>43726</v>
      </c>
      <c r="E7" s="82" t="s">
        <v>293</v>
      </c>
      <c r="F7" s="82" t="s">
        <v>294</v>
      </c>
      <c r="G7" s="108">
        <v>238698</v>
      </c>
      <c r="H7" s="104">
        <f>H6+7</f>
        <v>43733</v>
      </c>
      <c r="I7" s="105">
        <f>H7+38</f>
        <v>43771</v>
      </c>
      <c r="J7" s="105">
        <f>H7+39</f>
        <v>43772</v>
      </c>
      <c r="K7" s="105">
        <f>H7+41</f>
        <v>43774</v>
      </c>
      <c r="L7" s="105">
        <f>H7+43</f>
        <v>43776</v>
      </c>
      <c r="M7" s="105">
        <f>H7+46</f>
        <v>43779</v>
      </c>
      <c r="N7" s="122">
        <f>H7+49</f>
        <v>43782</v>
      </c>
      <c r="O7" s="89"/>
    </row>
    <row r="8" spans="1:15" ht="18" customHeight="1">
      <c r="A8" s="121">
        <v>39</v>
      </c>
      <c r="B8" s="82" t="s">
        <v>185</v>
      </c>
      <c r="C8" s="82" t="s">
        <v>190</v>
      </c>
      <c r="D8" s="83">
        <f>D7+7</f>
        <v>43733</v>
      </c>
      <c r="E8" s="82" t="s">
        <v>295</v>
      </c>
      <c r="F8" s="82" t="s">
        <v>296</v>
      </c>
      <c r="G8" s="108">
        <v>238700</v>
      </c>
      <c r="H8" s="104">
        <f>H7+7</f>
        <v>43740</v>
      </c>
      <c r="I8" s="105">
        <f>H8+38</f>
        <v>43778</v>
      </c>
      <c r="J8" s="105">
        <f>H8+39</f>
        <v>43779</v>
      </c>
      <c r="K8" s="105">
        <f>H8+41</f>
        <v>43781</v>
      </c>
      <c r="L8" s="105">
        <f>H8+43</f>
        <v>43783</v>
      </c>
      <c r="M8" s="105">
        <f>H8+46</f>
        <v>43786</v>
      </c>
      <c r="N8" s="122">
        <f>H8+49</f>
        <v>43789</v>
      </c>
      <c r="O8" s="89"/>
    </row>
    <row r="9" spans="1:15" ht="18" customHeight="1" thickBot="1">
      <c r="A9" s="123">
        <v>40</v>
      </c>
      <c r="B9" s="112" t="s">
        <v>185</v>
      </c>
      <c r="C9" s="112" t="s">
        <v>191</v>
      </c>
      <c r="D9" s="113">
        <f>D8+7</f>
        <v>43740</v>
      </c>
      <c r="E9" s="112" t="s">
        <v>297</v>
      </c>
      <c r="F9" s="112" t="s">
        <v>298</v>
      </c>
      <c r="G9" s="124">
        <v>240039</v>
      </c>
      <c r="H9" s="125">
        <f>H8+7</f>
        <v>43747</v>
      </c>
      <c r="I9" s="126">
        <f>H9+38</f>
        <v>43785</v>
      </c>
      <c r="J9" s="126">
        <f>H9+39</f>
        <v>43786</v>
      </c>
      <c r="K9" s="126">
        <f>H9+41</f>
        <v>43788</v>
      </c>
      <c r="L9" s="126">
        <f>H9+43</f>
        <v>43790</v>
      </c>
      <c r="M9" s="126">
        <f>H9+46</f>
        <v>43793</v>
      </c>
      <c r="N9" s="127">
        <f>H9+49</f>
        <v>43796</v>
      </c>
      <c r="O9" s="89"/>
    </row>
    <row r="10" spans="1:15" s="1" customFormat="1" ht="17.25" customHeight="1">
      <c r="A10" s="88"/>
      <c r="B10" s="89"/>
      <c r="C10" s="89"/>
      <c r="D10" s="89"/>
      <c r="E10" s="11"/>
      <c r="F10" s="11"/>
      <c r="G10" s="109"/>
      <c r="H10" s="109"/>
      <c r="I10" s="11"/>
      <c r="J10" s="91"/>
      <c r="K10" s="91"/>
      <c r="L10" s="89"/>
      <c r="M10" s="26"/>
      <c r="N10" s="26"/>
      <c r="O10" s="88"/>
    </row>
    <row r="11" spans="1:15" ht="19.5" customHeight="1" thickBot="1">
      <c r="A11" s="153"/>
      <c r="B11" s="158"/>
      <c r="C11" s="159"/>
      <c r="D11" s="90"/>
      <c r="E11" s="100"/>
      <c r="F11" s="11" t="s">
        <v>34</v>
      </c>
      <c r="G11" s="109" t="s">
        <v>105</v>
      </c>
      <c r="H11" s="109"/>
      <c r="I11" s="11"/>
      <c r="J11" s="160"/>
      <c r="K11" s="160"/>
      <c r="L11" s="154"/>
      <c r="M11" s="100"/>
      <c r="N11" s="100"/>
      <c r="O11" s="88"/>
    </row>
    <row r="12" spans="1:15" ht="19.5" customHeight="1">
      <c r="A12" s="64" t="s">
        <v>4</v>
      </c>
      <c r="B12" s="49" t="s">
        <v>5</v>
      </c>
      <c r="C12" s="49" t="s">
        <v>0</v>
      </c>
      <c r="D12" s="49" t="s">
        <v>1</v>
      </c>
      <c r="E12" s="49" t="s">
        <v>3</v>
      </c>
      <c r="F12" s="49" t="s">
        <v>0</v>
      </c>
      <c r="G12" s="49" t="s">
        <v>309</v>
      </c>
      <c r="H12" s="49" t="s">
        <v>2</v>
      </c>
      <c r="I12" s="102" t="s">
        <v>121</v>
      </c>
      <c r="J12" s="102" t="s">
        <v>35</v>
      </c>
      <c r="K12" s="102" t="s">
        <v>122</v>
      </c>
      <c r="L12" s="102" t="s">
        <v>179</v>
      </c>
      <c r="M12" s="102" t="s">
        <v>37</v>
      </c>
      <c r="N12" s="102" t="s">
        <v>36</v>
      </c>
      <c r="O12" s="103" t="s">
        <v>177</v>
      </c>
    </row>
    <row r="13" spans="1:16" ht="18" customHeight="1">
      <c r="A13" s="121">
        <v>36</v>
      </c>
      <c r="B13" s="82" t="s">
        <v>185</v>
      </c>
      <c r="C13" s="82" t="s">
        <v>186</v>
      </c>
      <c r="D13" s="83">
        <v>43712</v>
      </c>
      <c r="E13" s="82" t="s">
        <v>302</v>
      </c>
      <c r="F13" s="82" t="s">
        <v>303</v>
      </c>
      <c r="G13" s="108">
        <v>237841</v>
      </c>
      <c r="H13" s="104">
        <v>43723</v>
      </c>
      <c r="I13" s="105">
        <f>H13+35</f>
        <v>43758</v>
      </c>
      <c r="J13" s="105">
        <f>H13+38</f>
        <v>43761</v>
      </c>
      <c r="K13" s="105">
        <v>43763</v>
      </c>
      <c r="L13" s="105" t="s">
        <v>178</v>
      </c>
      <c r="M13" s="106">
        <f>H13+43</f>
        <v>43766</v>
      </c>
      <c r="N13" s="105">
        <f>H13+44</f>
        <v>43767</v>
      </c>
      <c r="O13" s="122">
        <f>I13+13</f>
        <v>43771</v>
      </c>
      <c r="P13" s="32"/>
    </row>
    <row r="14" spans="1:16" ht="18" customHeight="1">
      <c r="A14" s="121">
        <v>37</v>
      </c>
      <c r="B14" s="82" t="s">
        <v>185</v>
      </c>
      <c r="C14" s="82" t="s">
        <v>188</v>
      </c>
      <c r="D14" s="83">
        <f>D13+7</f>
        <v>43719</v>
      </c>
      <c r="E14" s="82" t="s">
        <v>304</v>
      </c>
      <c r="F14" s="82" t="s">
        <v>292</v>
      </c>
      <c r="G14" s="108">
        <v>237843</v>
      </c>
      <c r="H14" s="104">
        <f>H13+7</f>
        <v>43730</v>
      </c>
      <c r="I14" s="105">
        <f>H14+35</f>
        <v>43765</v>
      </c>
      <c r="J14" s="105">
        <f>H14+38</f>
        <v>43768</v>
      </c>
      <c r="K14" s="105" t="s">
        <v>178</v>
      </c>
      <c r="L14" s="105">
        <v>43769</v>
      </c>
      <c r="M14" s="106">
        <f>H14+43</f>
        <v>43773</v>
      </c>
      <c r="N14" s="105">
        <f>H14+44</f>
        <v>43774</v>
      </c>
      <c r="O14" s="122">
        <f>I14+13</f>
        <v>43778</v>
      </c>
      <c r="P14" s="32"/>
    </row>
    <row r="15" spans="1:16" ht="18" customHeight="1">
      <c r="A15" s="121">
        <v>38</v>
      </c>
      <c r="B15" s="82" t="s">
        <v>185</v>
      </c>
      <c r="C15" s="82" t="s">
        <v>189</v>
      </c>
      <c r="D15" s="83">
        <f>D14+7</f>
        <v>43726</v>
      </c>
      <c r="E15" s="82" t="s">
        <v>305</v>
      </c>
      <c r="F15" s="82" t="s">
        <v>294</v>
      </c>
      <c r="G15" s="108">
        <v>237845</v>
      </c>
      <c r="H15" s="104">
        <f>H14+7</f>
        <v>43737</v>
      </c>
      <c r="I15" s="105">
        <f>H15+35</f>
        <v>43772</v>
      </c>
      <c r="J15" s="105">
        <f>H15+38</f>
        <v>43775</v>
      </c>
      <c r="K15" s="105" t="s">
        <v>178</v>
      </c>
      <c r="L15" s="105">
        <v>43745</v>
      </c>
      <c r="M15" s="106">
        <f>H15+43</f>
        <v>43780</v>
      </c>
      <c r="N15" s="105">
        <f>H15+44</f>
        <v>43781</v>
      </c>
      <c r="O15" s="122">
        <f>I15+13</f>
        <v>43785</v>
      </c>
      <c r="P15" s="32"/>
    </row>
    <row r="16" spans="1:16" ht="18" customHeight="1">
      <c r="A16" s="121">
        <v>39</v>
      </c>
      <c r="B16" s="82" t="s">
        <v>185</v>
      </c>
      <c r="C16" s="82" t="s">
        <v>190</v>
      </c>
      <c r="D16" s="83">
        <f>D15+7</f>
        <v>43733</v>
      </c>
      <c r="E16" s="82" t="s">
        <v>306</v>
      </c>
      <c r="F16" s="82" t="s">
        <v>307</v>
      </c>
      <c r="G16" s="108">
        <v>237847</v>
      </c>
      <c r="H16" s="104">
        <f>H15+7</f>
        <v>43744</v>
      </c>
      <c r="I16" s="105">
        <f>H16+35</f>
        <v>43779</v>
      </c>
      <c r="J16" s="105">
        <f>H16+38</f>
        <v>43782</v>
      </c>
      <c r="K16" s="105">
        <v>43784</v>
      </c>
      <c r="L16" s="105"/>
      <c r="M16" s="106">
        <f>H16+43</f>
        <v>43787</v>
      </c>
      <c r="N16" s="105">
        <f>H16+44</f>
        <v>43788</v>
      </c>
      <c r="O16" s="122">
        <f>I16+13</f>
        <v>43792</v>
      </c>
      <c r="P16" s="32"/>
    </row>
    <row r="17" spans="1:16" ht="18" customHeight="1" thickBot="1">
      <c r="A17" s="123">
        <v>40</v>
      </c>
      <c r="B17" s="112" t="s">
        <v>185</v>
      </c>
      <c r="C17" s="112" t="s">
        <v>191</v>
      </c>
      <c r="D17" s="113">
        <f>D16+7</f>
        <v>43740</v>
      </c>
      <c r="E17" s="112" t="s">
        <v>176</v>
      </c>
      <c r="F17" s="112" t="s">
        <v>298</v>
      </c>
      <c r="G17" s="124">
        <v>237849</v>
      </c>
      <c r="H17" s="125">
        <v>43724</v>
      </c>
      <c r="I17" s="126">
        <f>H17+35</f>
        <v>43759</v>
      </c>
      <c r="J17" s="126">
        <f>H17+38</f>
        <v>43762</v>
      </c>
      <c r="K17" s="126"/>
      <c r="L17" s="126">
        <v>43759</v>
      </c>
      <c r="M17" s="129">
        <f>H17+43</f>
        <v>43767</v>
      </c>
      <c r="N17" s="126">
        <f>H17+44</f>
        <v>43768</v>
      </c>
      <c r="O17" s="127">
        <f>I17+13</f>
        <v>43772</v>
      </c>
      <c r="P17" s="32"/>
    </row>
    <row r="18" spans="9:14" ht="18" customHeight="1">
      <c r="I18" s="27" t="s">
        <v>6</v>
      </c>
      <c r="M18" s="27"/>
      <c r="N18" s="27"/>
    </row>
    <row r="19" spans="5:6" ht="15">
      <c r="E19" s="32"/>
      <c r="F19" s="10"/>
    </row>
    <row r="20" spans="5:6" ht="12.75">
      <c r="E20" s="32"/>
      <c r="F20" s="10"/>
    </row>
    <row r="21" spans="1:15" s="31" customFormat="1" ht="15">
      <c r="A21"/>
      <c r="B21" s="30"/>
      <c r="C21" s="32"/>
      <c r="D21" s="32"/>
      <c r="E21" s="32"/>
      <c r="F21" s="30"/>
      <c r="G21" s="161" t="s">
        <v>48</v>
      </c>
      <c r="H21" s="161"/>
      <c r="I21" s="28" t="s">
        <v>109</v>
      </c>
      <c r="J21" s="67"/>
      <c r="K21" s="67"/>
      <c r="L21" s="30"/>
      <c r="M21" s="27" t="s">
        <v>16</v>
      </c>
      <c r="O21"/>
    </row>
    <row r="22" spans="1:15" s="31" customFormat="1" ht="15">
      <c r="A22"/>
      <c r="B22" s="30"/>
      <c r="C22" s="32"/>
      <c r="D22" s="32"/>
      <c r="E22" s="32"/>
      <c r="F22" s="10"/>
      <c r="G22" s="67"/>
      <c r="H22" s="28" t="s">
        <v>110</v>
      </c>
      <c r="I22" s="28"/>
      <c r="J22" s="28"/>
      <c r="K22" s="28"/>
      <c r="L22" s="28"/>
      <c r="M22" s="67"/>
      <c r="O22"/>
    </row>
    <row r="23" spans="1:15" s="31" customFormat="1" ht="15">
      <c r="A23"/>
      <c r="B23" s="30"/>
      <c r="C23" s="32"/>
      <c r="D23" s="32"/>
      <c r="E23" s="32"/>
      <c r="F23" s="10"/>
      <c r="G23" s="55"/>
      <c r="H23" s="55"/>
      <c r="I23" s="54"/>
      <c r="J23" s="54"/>
      <c r="K23" s="54"/>
      <c r="L23" s="32"/>
      <c r="O23"/>
    </row>
    <row r="24" spans="1:15" s="31" customFormat="1" ht="15">
      <c r="A24"/>
      <c r="B24" s="30"/>
      <c r="C24" s="32"/>
      <c r="D24" s="32"/>
      <c r="E24" s="30"/>
      <c r="F24" s="19"/>
      <c r="G24" s="163"/>
      <c r="H24" s="163"/>
      <c r="I24" s="163"/>
      <c r="J24" s="30"/>
      <c r="K24" s="30"/>
      <c r="L24" s="32"/>
      <c r="O24"/>
    </row>
  </sheetData>
  <sheetProtection/>
  <mergeCells count="2">
    <mergeCell ref="G24:I24"/>
    <mergeCell ref="G21:H21"/>
  </mergeCells>
  <printOptions/>
  <pageMargins left="0.748031496062992" right="0.748031496062992" top="0.590551181102362" bottom="0.590551181102362" header="0.511811023622047" footer="0.511811023622047"/>
  <pageSetup fitToHeight="1" fitToWidth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PageLayoutView="0" workbookViewId="0" topLeftCell="A1">
      <selection activeCell="H18" sqref="H18"/>
    </sheetView>
  </sheetViews>
  <sheetFormatPr defaultColWidth="9.00390625" defaultRowHeight="14.25"/>
  <cols>
    <col min="1" max="1" width="18.75390625" style="10" bestFit="1" customWidth="1"/>
    <col min="2" max="2" width="7.25390625" style="10" customWidth="1"/>
    <col min="3" max="3" width="6.375" style="10" customWidth="1"/>
    <col min="4" max="4" width="22.00390625" style="10" bestFit="1" customWidth="1"/>
    <col min="5" max="5" width="10.375" style="10" customWidth="1"/>
    <col min="6" max="6" width="11.75390625" style="10" bestFit="1" customWidth="1"/>
    <col min="7" max="7" width="10.875" style="10" customWidth="1"/>
    <col min="8" max="9" width="11.50390625" style="10" customWidth="1"/>
    <col min="10" max="12" width="10.25390625" style="10" customWidth="1"/>
  </cols>
  <sheetData>
    <row r="1" spans="1:4" ht="27" customHeight="1">
      <c r="A1" s="30"/>
      <c r="B1" s="30"/>
      <c r="C1" s="30"/>
      <c r="D1" s="30"/>
    </row>
    <row r="2" spans="1:12" ht="15.75" thickBot="1">
      <c r="A2" s="67"/>
      <c r="B2" s="67"/>
      <c r="C2" s="67"/>
      <c r="D2" s="67"/>
      <c r="E2" s="11"/>
      <c r="F2" s="11" t="s">
        <v>91</v>
      </c>
      <c r="H2" s="47" t="s">
        <v>105</v>
      </c>
      <c r="I2" s="67"/>
      <c r="J2" s="67"/>
      <c r="K2" s="67"/>
      <c r="L2" s="13"/>
    </row>
    <row r="3" spans="1:12" ht="14.25">
      <c r="A3" s="64" t="s">
        <v>12</v>
      </c>
      <c r="B3" s="49" t="s">
        <v>0</v>
      </c>
      <c r="C3" s="49" t="s">
        <v>1</v>
      </c>
      <c r="D3" s="49" t="s">
        <v>67</v>
      </c>
      <c r="E3" s="49" t="s">
        <v>0</v>
      </c>
      <c r="F3" s="49" t="s">
        <v>315</v>
      </c>
      <c r="G3" s="49" t="s">
        <v>46</v>
      </c>
      <c r="H3" s="49" t="s">
        <v>15</v>
      </c>
      <c r="I3" s="49" t="s">
        <v>68</v>
      </c>
      <c r="J3" s="49" t="s">
        <v>69</v>
      </c>
      <c r="K3" s="50" t="s">
        <v>70</v>
      </c>
      <c r="L3"/>
    </row>
    <row r="4" spans="1:11" ht="15">
      <c r="A4" s="110" t="s">
        <v>185</v>
      </c>
      <c r="B4" s="82" t="s">
        <v>186</v>
      </c>
      <c r="C4" s="83">
        <v>43712</v>
      </c>
      <c r="D4" s="82" t="s">
        <v>123</v>
      </c>
      <c r="E4" s="82" t="s">
        <v>310</v>
      </c>
      <c r="F4" s="82">
        <v>234230</v>
      </c>
      <c r="G4" s="107">
        <v>43718</v>
      </c>
      <c r="H4" s="58">
        <v>43743</v>
      </c>
      <c r="I4" s="58">
        <f>G4+28</f>
        <v>43746</v>
      </c>
      <c r="J4" s="58">
        <f>G4+31</f>
        <v>43749</v>
      </c>
      <c r="K4" s="74">
        <f>G4+33</f>
        <v>43751</v>
      </c>
    </row>
    <row r="5" spans="1:11" ht="15">
      <c r="A5" s="110" t="s">
        <v>185</v>
      </c>
      <c r="B5" s="82" t="s">
        <v>188</v>
      </c>
      <c r="C5" s="83">
        <f>C4+7</f>
        <v>43719</v>
      </c>
      <c r="D5" s="82" t="s">
        <v>297</v>
      </c>
      <c r="E5" s="82" t="s">
        <v>311</v>
      </c>
      <c r="F5" s="82">
        <v>236207</v>
      </c>
      <c r="G5" s="107">
        <f>G4+7</f>
        <v>43725</v>
      </c>
      <c r="H5" s="58">
        <f>G5+25</f>
        <v>43750</v>
      </c>
      <c r="I5" s="58">
        <f>G5+28</f>
        <v>43753</v>
      </c>
      <c r="J5" s="58">
        <f>G5+31</f>
        <v>43756</v>
      </c>
      <c r="K5" s="74">
        <f>G5+33</f>
        <v>43758</v>
      </c>
    </row>
    <row r="6" spans="1:11" ht="15">
      <c r="A6" s="110" t="s">
        <v>185</v>
      </c>
      <c r="B6" s="82" t="s">
        <v>189</v>
      </c>
      <c r="C6" s="83">
        <f>C5+7</f>
        <v>43726</v>
      </c>
      <c r="D6" s="82" t="s">
        <v>180</v>
      </c>
      <c r="E6" s="82" t="s">
        <v>181</v>
      </c>
      <c r="F6" s="82">
        <v>236209</v>
      </c>
      <c r="G6" s="107">
        <f>G4+14</f>
        <v>43732</v>
      </c>
      <c r="H6" s="58">
        <f>G6+25</f>
        <v>43757</v>
      </c>
      <c r="I6" s="58">
        <f>G6+28</f>
        <v>43760</v>
      </c>
      <c r="J6" s="58">
        <f>G6+31</f>
        <v>43763</v>
      </c>
      <c r="K6" s="74">
        <f>G6+33</f>
        <v>43765</v>
      </c>
    </row>
    <row r="7" spans="1:11" ht="15">
      <c r="A7" s="110" t="s">
        <v>185</v>
      </c>
      <c r="B7" s="82" t="s">
        <v>190</v>
      </c>
      <c r="C7" s="83">
        <f>C6+7</f>
        <v>43733</v>
      </c>
      <c r="D7" s="82" t="s">
        <v>312</v>
      </c>
      <c r="E7" s="82" t="s">
        <v>313</v>
      </c>
      <c r="F7" s="82">
        <v>236232</v>
      </c>
      <c r="G7" s="107">
        <f>G4+21</f>
        <v>43739</v>
      </c>
      <c r="H7" s="58">
        <f>G7+25</f>
        <v>43764</v>
      </c>
      <c r="I7" s="58">
        <f>G7+28</f>
        <v>43767</v>
      </c>
      <c r="J7" s="58">
        <f>G7+31</f>
        <v>43770</v>
      </c>
      <c r="K7" s="74">
        <f>G7+33</f>
        <v>43772</v>
      </c>
    </row>
    <row r="8" spans="1:12" ht="15" thickBot="1">
      <c r="A8" s="111" t="s">
        <v>185</v>
      </c>
      <c r="B8" s="112" t="s">
        <v>191</v>
      </c>
      <c r="C8" s="113">
        <f>C7+7</f>
        <v>43740</v>
      </c>
      <c r="D8" s="112" t="s">
        <v>314</v>
      </c>
      <c r="E8" s="112" t="s">
        <v>120</v>
      </c>
      <c r="F8" s="112">
        <v>236234</v>
      </c>
      <c r="G8" s="117">
        <f>G5+21</f>
        <v>43746</v>
      </c>
      <c r="H8" s="115">
        <f>G8+25</f>
        <v>43771</v>
      </c>
      <c r="I8" s="115">
        <f>G8+28</f>
        <v>43774</v>
      </c>
      <c r="J8" s="115">
        <f>G8+31</f>
        <v>43777</v>
      </c>
      <c r="K8" s="116">
        <f>G8+33</f>
        <v>43779</v>
      </c>
      <c r="L8"/>
    </row>
    <row r="9" spans="1:12" ht="14.25">
      <c r="A9" s="89"/>
      <c r="B9" s="89"/>
      <c r="C9" s="90"/>
      <c r="D9" s="89"/>
      <c r="E9" s="89"/>
      <c r="F9" s="81"/>
      <c r="G9" s="81"/>
      <c r="H9" s="81"/>
      <c r="I9" s="81"/>
      <c r="J9" s="81"/>
      <c r="K9" s="88"/>
      <c r="L9"/>
    </row>
    <row r="10" spans="1:12" ht="15.75" thickBot="1">
      <c r="A10" s="92"/>
      <c r="B10" s="92"/>
      <c r="C10" s="92"/>
      <c r="D10" s="92"/>
      <c r="E10" s="11"/>
      <c r="F10" s="11" t="s">
        <v>107</v>
      </c>
      <c r="G10" s="26"/>
      <c r="H10" s="109" t="s">
        <v>105</v>
      </c>
      <c r="I10" s="92"/>
      <c r="J10" s="92"/>
      <c r="K10" s="88"/>
      <c r="L10"/>
    </row>
    <row r="11" spans="1:12" ht="14.25">
      <c r="A11" s="64" t="s">
        <v>12</v>
      </c>
      <c r="B11" s="49" t="s">
        <v>0</v>
      </c>
      <c r="C11" s="49" t="s">
        <v>1</v>
      </c>
      <c r="D11" s="49" t="s">
        <v>67</v>
      </c>
      <c r="E11" s="49" t="s">
        <v>0</v>
      </c>
      <c r="F11" s="49" t="s">
        <v>308</v>
      </c>
      <c r="G11" s="49" t="s">
        <v>46</v>
      </c>
      <c r="H11" s="50" t="s">
        <v>108</v>
      </c>
      <c r="I11" s="26"/>
      <c r="J11" s="88"/>
      <c r="K11" s="88"/>
      <c r="L11"/>
    </row>
    <row r="12" spans="1:12" ht="14.25">
      <c r="A12" s="110" t="s">
        <v>185</v>
      </c>
      <c r="B12" s="82" t="s">
        <v>186</v>
      </c>
      <c r="C12" s="83">
        <v>43712</v>
      </c>
      <c r="D12" s="82" t="s">
        <v>125</v>
      </c>
      <c r="E12" s="82" t="s">
        <v>222</v>
      </c>
      <c r="F12" s="82">
        <v>236454</v>
      </c>
      <c r="G12" s="107">
        <v>43719</v>
      </c>
      <c r="H12" s="74">
        <f>G12+30</f>
        <v>43749</v>
      </c>
      <c r="I12" s="26"/>
      <c r="J12" s="88"/>
      <c r="K12" s="88"/>
      <c r="L12"/>
    </row>
    <row r="13" spans="1:12" ht="14.25">
      <c r="A13" s="110" t="s">
        <v>185</v>
      </c>
      <c r="B13" s="82" t="s">
        <v>188</v>
      </c>
      <c r="C13" s="83">
        <f>C12+7</f>
        <v>43719</v>
      </c>
      <c r="D13" s="82" t="s">
        <v>127</v>
      </c>
      <c r="E13" s="82" t="s">
        <v>222</v>
      </c>
      <c r="F13" s="82">
        <v>236456</v>
      </c>
      <c r="G13" s="107">
        <f>G12+7</f>
        <v>43726</v>
      </c>
      <c r="H13" s="74">
        <f>G13+30</f>
        <v>43756</v>
      </c>
      <c r="I13" s="26"/>
      <c r="J13" s="88"/>
      <c r="K13" s="88"/>
      <c r="L13"/>
    </row>
    <row r="14" spans="1:12" ht="14.25">
      <c r="A14" s="110" t="s">
        <v>185</v>
      </c>
      <c r="B14" s="82" t="s">
        <v>189</v>
      </c>
      <c r="C14" s="83">
        <f>C13+7</f>
        <v>43726</v>
      </c>
      <c r="D14" s="82" t="s">
        <v>128</v>
      </c>
      <c r="E14" s="82" t="s">
        <v>227</v>
      </c>
      <c r="F14" s="82">
        <v>236458</v>
      </c>
      <c r="G14" s="107">
        <f>G12+14</f>
        <v>43733</v>
      </c>
      <c r="H14" s="74">
        <f>G14+30</f>
        <v>43763</v>
      </c>
      <c r="I14" s="26"/>
      <c r="J14" s="88"/>
      <c r="K14" s="88"/>
      <c r="L14"/>
    </row>
    <row r="15" spans="1:12" ht="14.25">
      <c r="A15" s="110" t="s">
        <v>185</v>
      </c>
      <c r="B15" s="82" t="s">
        <v>190</v>
      </c>
      <c r="C15" s="83">
        <f>C14+7</f>
        <v>43733</v>
      </c>
      <c r="D15" s="82" t="s">
        <v>129</v>
      </c>
      <c r="E15" s="82" t="s">
        <v>316</v>
      </c>
      <c r="F15" s="82">
        <v>238031</v>
      </c>
      <c r="G15" s="107">
        <f>G12+21</f>
        <v>43740</v>
      </c>
      <c r="H15" s="74">
        <f>G15+30</f>
        <v>43770</v>
      </c>
      <c r="I15" s="26"/>
      <c r="J15" s="88"/>
      <c r="K15" s="88"/>
      <c r="L15"/>
    </row>
    <row r="16" spans="1:12" ht="15" thickBot="1">
      <c r="A16" s="111" t="s">
        <v>185</v>
      </c>
      <c r="B16" s="112" t="s">
        <v>191</v>
      </c>
      <c r="C16" s="113">
        <f>C15+7</f>
        <v>43740</v>
      </c>
      <c r="D16" s="112" t="s">
        <v>317</v>
      </c>
      <c r="E16" s="112" t="s">
        <v>94</v>
      </c>
      <c r="F16" s="112">
        <v>239626</v>
      </c>
      <c r="G16" s="117">
        <f>G13+21</f>
        <v>43747</v>
      </c>
      <c r="H16" s="116">
        <f>G16+30</f>
        <v>43777</v>
      </c>
      <c r="I16" s="26"/>
      <c r="J16" s="88"/>
      <c r="K16" s="88"/>
      <c r="L16"/>
    </row>
    <row r="17" spans="1:12" ht="14.25">
      <c r="A17" s="89"/>
      <c r="B17" s="89"/>
      <c r="C17" s="90"/>
      <c r="D17" s="89"/>
      <c r="E17" s="89"/>
      <c r="F17" s="81"/>
      <c r="G17" s="81"/>
      <c r="H17" s="26"/>
      <c r="I17" s="88"/>
      <c r="J17" s="88"/>
      <c r="K17" s="88"/>
      <c r="L17"/>
    </row>
    <row r="18" spans="1:11" ht="19.5" customHeight="1" thickBot="1">
      <c r="A18" s="26"/>
      <c r="B18" s="26"/>
      <c r="C18" s="26"/>
      <c r="D18" s="26"/>
      <c r="E18" s="26"/>
      <c r="F18" s="11" t="s">
        <v>86</v>
      </c>
      <c r="G18" s="91"/>
      <c r="H18" s="109" t="s">
        <v>105</v>
      </c>
      <c r="I18" s="11"/>
      <c r="J18" s="11"/>
      <c r="K18" s="26"/>
    </row>
    <row r="19" spans="1:14" ht="19.5" customHeight="1">
      <c r="A19" s="64" t="s">
        <v>12</v>
      </c>
      <c r="B19" s="49" t="s">
        <v>0</v>
      </c>
      <c r="C19" s="49" t="s">
        <v>1</v>
      </c>
      <c r="D19" s="49" t="s">
        <v>8</v>
      </c>
      <c r="E19" s="49" t="s">
        <v>0</v>
      </c>
      <c r="F19" s="49" t="s">
        <v>308</v>
      </c>
      <c r="G19" s="49" t="s">
        <v>50</v>
      </c>
      <c r="H19" s="49" t="s">
        <v>54</v>
      </c>
      <c r="I19" s="49" t="s">
        <v>87</v>
      </c>
      <c r="J19" s="50" t="s">
        <v>88</v>
      </c>
      <c r="K19" s="26"/>
      <c r="M19" s="10"/>
      <c r="N19" s="5"/>
    </row>
    <row r="20" spans="1:13" ht="19.5" customHeight="1">
      <c r="A20" s="110" t="s">
        <v>185</v>
      </c>
      <c r="B20" s="82" t="s">
        <v>186</v>
      </c>
      <c r="C20" s="83">
        <v>43712</v>
      </c>
      <c r="D20" s="82" t="s">
        <v>318</v>
      </c>
      <c r="E20" s="82" t="s">
        <v>310</v>
      </c>
      <c r="F20" s="82">
        <v>236219</v>
      </c>
      <c r="G20" s="9">
        <v>43721</v>
      </c>
      <c r="H20" s="80">
        <f>G20+22</f>
        <v>43743</v>
      </c>
      <c r="I20" s="80">
        <f>G20+25</f>
        <v>43746</v>
      </c>
      <c r="J20" s="118">
        <f>G20+27</f>
        <v>43748</v>
      </c>
      <c r="K20" s="26"/>
      <c r="M20" s="10"/>
    </row>
    <row r="21" spans="1:14" ht="19.5" customHeight="1">
      <c r="A21" s="110" t="s">
        <v>185</v>
      </c>
      <c r="B21" s="82" t="s">
        <v>188</v>
      </c>
      <c r="C21" s="83">
        <f>C20+7</f>
        <v>43719</v>
      </c>
      <c r="D21" s="82" t="s">
        <v>319</v>
      </c>
      <c r="E21" s="82" t="s">
        <v>210</v>
      </c>
      <c r="F21" s="82">
        <v>236221</v>
      </c>
      <c r="G21" s="9">
        <f>G20+7</f>
        <v>43728</v>
      </c>
      <c r="H21" s="80">
        <f>G21+22</f>
        <v>43750</v>
      </c>
      <c r="I21" s="80">
        <f>G21+25</f>
        <v>43753</v>
      </c>
      <c r="J21" s="118">
        <f>G21+27</f>
        <v>43755</v>
      </c>
      <c r="K21" s="26"/>
      <c r="L21" s="52"/>
      <c r="M21" s="52"/>
      <c r="N21" s="5"/>
    </row>
    <row r="22" spans="1:14" ht="19.5" customHeight="1">
      <c r="A22" s="110" t="s">
        <v>185</v>
      </c>
      <c r="B22" s="82" t="s">
        <v>189</v>
      </c>
      <c r="C22" s="83">
        <f>C21+7</f>
        <v>43726</v>
      </c>
      <c r="D22" s="82" t="s">
        <v>182</v>
      </c>
      <c r="E22" s="82" t="s">
        <v>320</v>
      </c>
      <c r="F22" s="82">
        <v>236223</v>
      </c>
      <c r="G22" s="9">
        <f>G21+7</f>
        <v>43735</v>
      </c>
      <c r="H22" s="80">
        <f>G22+22</f>
        <v>43757</v>
      </c>
      <c r="I22" s="80">
        <f>G22+25</f>
        <v>43760</v>
      </c>
      <c r="J22" s="118">
        <f>G22+27</f>
        <v>43762</v>
      </c>
      <c r="K22" s="26"/>
      <c r="M22" s="10"/>
      <c r="N22" s="5"/>
    </row>
    <row r="23" spans="1:14" ht="19.5" customHeight="1" thickBot="1">
      <c r="A23" s="111" t="s">
        <v>185</v>
      </c>
      <c r="B23" s="112" t="s">
        <v>190</v>
      </c>
      <c r="C23" s="113">
        <f>C22+7</f>
        <v>43733</v>
      </c>
      <c r="D23" s="112" t="s">
        <v>321</v>
      </c>
      <c r="E23" s="112" t="s">
        <v>120</v>
      </c>
      <c r="F23" s="112">
        <v>236225</v>
      </c>
      <c r="G23" s="114">
        <f>G21+14</f>
        <v>43742</v>
      </c>
      <c r="H23" s="119">
        <f>G23+22</f>
        <v>43764</v>
      </c>
      <c r="I23" s="119">
        <f>G23+25</f>
        <v>43767</v>
      </c>
      <c r="J23" s="120">
        <f>G23+27</f>
        <v>43769</v>
      </c>
      <c r="K23" s="26"/>
      <c r="M23" s="10"/>
      <c r="N23" s="5"/>
    </row>
    <row r="24" ht="15">
      <c r="E24" s="10" t="s">
        <v>6</v>
      </c>
    </row>
    <row r="25" ht="12.75"/>
    <row r="26" spans="6:11" s="10" customFormat="1" ht="15">
      <c r="F26" s="161" t="s">
        <v>48</v>
      </c>
      <c r="G26" s="161"/>
      <c r="H26" s="28" t="s">
        <v>109</v>
      </c>
      <c r="I26" s="67"/>
      <c r="J26" s="30"/>
      <c r="K26" s="27" t="s">
        <v>16</v>
      </c>
    </row>
    <row r="27" spans="6:11" s="10" customFormat="1" ht="15">
      <c r="F27" s="67"/>
      <c r="G27" s="28" t="s">
        <v>110</v>
      </c>
      <c r="H27" s="28"/>
      <c r="I27" s="28"/>
      <c r="J27" s="28"/>
      <c r="K27" s="67"/>
    </row>
    <row r="28" ht="12.75">
      <c r="G28" s="29"/>
    </row>
    <row r="30" spans="1:10" ht="15">
      <c r="A30" s="23"/>
      <c r="B30" s="23"/>
      <c r="C30" s="23"/>
      <c r="D30" s="23"/>
      <c r="E30" s="23"/>
      <c r="F30" s="23"/>
      <c r="G30" s="23"/>
      <c r="H30" s="23"/>
      <c r="I30" s="23"/>
      <c r="J30" s="23"/>
    </row>
  </sheetData>
  <sheetProtection selectLockedCells="1"/>
  <mergeCells count="1">
    <mergeCell ref="F26:G26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9"/>
  <sheetViews>
    <sheetView showGridLines="0" zoomScalePageLayoutView="0" workbookViewId="0" topLeftCell="A1">
      <selection activeCell="K18" sqref="K18"/>
    </sheetView>
  </sheetViews>
  <sheetFormatPr defaultColWidth="9.00390625" defaultRowHeight="14.25"/>
  <cols>
    <col min="1" max="1" width="18.75390625" style="10" bestFit="1" customWidth="1"/>
    <col min="2" max="2" width="6.25390625" style="10" bestFit="1" customWidth="1"/>
    <col min="3" max="3" width="6.375" style="10" customWidth="1"/>
    <col min="4" max="4" width="19.75390625" style="10" bestFit="1" customWidth="1"/>
    <col min="5" max="5" width="7.25390625" style="10" customWidth="1"/>
    <col min="6" max="6" width="9.875" style="10" customWidth="1"/>
    <col min="7" max="7" width="13.25390625" style="10" customWidth="1"/>
    <col min="8" max="8" width="10.50390625" style="10" customWidth="1"/>
    <col min="9" max="9" width="11.50390625" style="10" customWidth="1"/>
    <col min="10" max="10" width="11.25390625" style="10" customWidth="1"/>
    <col min="11" max="11" width="12.625" style="0" customWidth="1"/>
    <col min="12" max="15" width="4.625" style="0" customWidth="1"/>
  </cols>
  <sheetData>
    <row r="1" ht="15" customHeight="1"/>
    <row r="2" ht="12.75" customHeight="1"/>
    <row r="3" spans="4:7" ht="15.75" thickBot="1">
      <c r="D3" s="13" t="s">
        <v>72</v>
      </c>
      <c r="E3" s="166" t="s">
        <v>105</v>
      </c>
      <c r="F3" s="166"/>
      <c r="G3" s="12"/>
    </row>
    <row r="4" spans="1:11" s="2" customFormat="1" ht="19.5" customHeight="1">
      <c r="A4" s="64" t="s">
        <v>13</v>
      </c>
      <c r="B4" s="49" t="s">
        <v>0</v>
      </c>
      <c r="C4" s="49" t="s">
        <v>1</v>
      </c>
      <c r="D4" s="49" t="s">
        <v>7</v>
      </c>
      <c r="E4" s="49" t="s">
        <v>0</v>
      </c>
      <c r="F4" s="49" t="s">
        <v>97</v>
      </c>
      <c r="G4" s="49" t="s">
        <v>2</v>
      </c>
      <c r="H4" s="49" t="s">
        <v>73</v>
      </c>
      <c r="I4" s="49" t="s">
        <v>74</v>
      </c>
      <c r="J4" s="50" t="s">
        <v>76</v>
      </c>
      <c r="K4" s="17"/>
    </row>
    <row r="5" spans="1:11" s="2" customFormat="1" ht="15" customHeight="1">
      <c r="A5" s="77"/>
      <c r="B5" s="76"/>
      <c r="C5" s="76"/>
      <c r="D5" s="76"/>
      <c r="E5" s="76"/>
      <c r="F5" s="76"/>
      <c r="G5" s="76"/>
      <c r="H5" s="76">
        <v>27</v>
      </c>
      <c r="I5" s="76">
        <v>30</v>
      </c>
      <c r="J5" s="78">
        <v>33</v>
      </c>
      <c r="K5" s="17"/>
    </row>
    <row r="6" spans="1:11" s="3" customFormat="1" ht="18" customHeight="1">
      <c r="A6" s="110" t="s">
        <v>185</v>
      </c>
      <c r="B6" s="82" t="s">
        <v>186</v>
      </c>
      <c r="C6" s="83">
        <v>43712</v>
      </c>
      <c r="D6" s="82" t="s">
        <v>130</v>
      </c>
      <c r="E6" s="82" t="s">
        <v>322</v>
      </c>
      <c r="F6" s="82">
        <v>236093</v>
      </c>
      <c r="G6" s="9">
        <v>43720</v>
      </c>
      <c r="H6" s="58">
        <f>C6+H5</f>
        <v>43739</v>
      </c>
      <c r="I6" s="58">
        <f>C6+I5</f>
        <v>43742</v>
      </c>
      <c r="J6" s="74">
        <f>C6+J5</f>
        <v>43745</v>
      </c>
      <c r="K6" s="10"/>
    </row>
    <row r="7" spans="1:11" s="3" customFormat="1" ht="18" customHeight="1">
      <c r="A7" s="110" t="s">
        <v>185</v>
      </c>
      <c r="B7" s="82" t="s">
        <v>188</v>
      </c>
      <c r="C7" s="83">
        <f>C6+7</f>
        <v>43719</v>
      </c>
      <c r="D7" s="82" t="s">
        <v>323</v>
      </c>
      <c r="E7" s="82" t="s">
        <v>324</v>
      </c>
      <c r="F7" s="82">
        <v>236095</v>
      </c>
      <c r="G7" s="9">
        <f>G6+11</f>
        <v>43731</v>
      </c>
      <c r="H7" s="58">
        <f>H6+8</f>
        <v>43747</v>
      </c>
      <c r="I7" s="58">
        <f>I6+8</f>
        <v>43750</v>
      </c>
      <c r="J7" s="74">
        <f>J6+8</f>
        <v>43753</v>
      </c>
      <c r="K7" s="10"/>
    </row>
    <row r="8" spans="1:11" s="3" customFormat="1" ht="18" customHeight="1">
      <c r="A8" s="110" t="s">
        <v>185</v>
      </c>
      <c r="B8" s="82" t="s">
        <v>189</v>
      </c>
      <c r="C8" s="83">
        <f>C7+7</f>
        <v>43726</v>
      </c>
      <c r="D8" s="82" t="s">
        <v>323</v>
      </c>
      <c r="E8" s="82" t="s">
        <v>324</v>
      </c>
      <c r="F8" s="82">
        <v>236095</v>
      </c>
      <c r="G8" s="9">
        <v>43731</v>
      </c>
      <c r="H8" s="58">
        <v>43747</v>
      </c>
      <c r="I8" s="58">
        <v>43750</v>
      </c>
      <c r="J8" s="74">
        <v>43753</v>
      </c>
      <c r="K8" s="10"/>
    </row>
    <row r="9" spans="1:11" s="4" customFormat="1" ht="18" customHeight="1">
      <c r="A9" s="110" t="s">
        <v>185</v>
      </c>
      <c r="B9" s="82" t="s">
        <v>190</v>
      </c>
      <c r="C9" s="83">
        <f>C8+7</f>
        <v>43733</v>
      </c>
      <c r="D9" s="82" t="s">
        <v>325</v>
      </c>
      <c r="E9" s="82" t="s">
        <v>326</v>
      </c>
      <c r="F9" s="82">
        <v>238444</v>
      </c>
      <c r="G9" s="9">
        <v>43748</v>
      </c>
      <c r="H9" s="58">
        <v>43767</v>
      </c>
      <c r="I9" s="58">
        <v>43770</v>
      </c>
      <c r="J9" s="74">
        <v>43773</v>
      </c>
      <c r="K9" s="10"/>
    </row>
    <row r="10" spans="1:11" s="4" customFormat="1" ht="18" customHeight="1" thickBot="1">
      <c r="A10" s="111" t="s">
        <v>185</v>
      </c>
      <c r="B10" s="112" t="s">
        <v>191</v>
      </c>
      <c r="C10" s="113">
        <f>C9+7</f>
        <v>43740</v>
      </c>
      <c r="D10" s="112" t="s">
        <v>325</v>
      </c>
      <c r="E10" s="112" t="s">
        <v>326</v>
      </c>
      <c r="F10" s="112">
        <v>238444</v>
      </c>
      <c r="G10" s="114">
        <v>43748</v>
      </c>
      <c r="H10" s="115">
        <v>43767</v>
      </c>
      <c r="I10" s="115">
        <v>43770</v>
      </c>
      <c r="J10" s="116">
        <v>43773</v>
      </c>
      <c r="K10" s="10"/>
    </row>
    <row r="11" ht="19.5" customHeight="1">
      <c r="E11" s="10" t="s">
        <v>6</v>
      </c>
    </row>
    <row r="12" ht="19.5" customHeight="1"/>
    <row r="13" ht="15" customHeight="1"/>
    <row r="14" spans="5:10" ht="19.5" customHeight="1">
      <c r="E14" s="161" t="s">
        <v>48</v>
      </c>
      <c r="F14" s="161"/>
      <c r="G14" s="28" t="s">
        <v>109</v>
      </c>
      <c r="H14" s="67"/>
      <c r="I14" s="30"/>
      <c r="J14" s="27" t="s">
        <v>16</v>
      </c>
    </row>
    <row r="15" spans="5:10" ht="18.75" customHeight="1">
      <c r="E15" s="67"/>
      <c r="F15" s="28" t="s">
        <v>110</v>
      </c>
      <c r="G15" s="28"/>
      <c r="H15" s="28"/>
      <c r="I15" s="28"/>
      <c r="J15" s="67"/>
    </row>
    <row r="16" spans="1:10" s="7" customFormat="1" ht="19.5" customHeight="1">
      <c r="A16" s="15"/>
      <c r="B16" s="15"/>
      <c r="C16" s="15"/>
      <c r="D16" s="15"/>
      <c r="E16" s="15"/>
      <c r="F16" s="21"/>
      <c r="G16" s="22"/>
      <c r="H16" s="22"/>
      <c r="I16" s="16"/>
      <c r="J16" s="24"/>
    </row>
    <row r="17" spans="1:10" s="7" customFormat="1" ht="1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s="8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s="7" customFormat="1" ht="15">
      <c r="A19" s="18"/>
      <c r="B19" s="18"/>
      <c r="C19" s="18"/>
      <c r="D19" s="18"/>
      <c r="E19" s="18"/>
      <c r="F19" s="18"/>
      <c r="G19" s="18"/>
      <c r="H19" s="18"/>
      <c r="I19" s="18"/>
      <c r="J19" s="18"/>
    </row>
  </sheetData>
  <sheetProtection/>
  <mergeCells count="2">
    <mergeCell ref="E3:F3"/>
    <mergeCell ref="E14:F14"/>
  </mergeCells>
  <printOptions horizontalCentered="1"/>
  <pageMargins left="0.748031496062992" right="0.748031496062992" top="0.984251968503937" bottom="0.984251968503937" header="0.511811023622047" footer="0.511811023622047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 Jian Hua Jamie</dc:creator>
  <cp:keywords/>
  <dc:description/>
  <cp:lastModifiedBy>lidan</cp:lastModifiedBy>
  <cp:lastPrinted>2018-10-16T03:25:48Z</cp:lastPrinted>
  <dcterms:created xsi:type="dcterms:W3CDTF">1996-12-17T01:32:42Z</dcterms:created>
  <dcterms:modified xsi:type="dcterms:W3CDTF">2019-09-02T01:59:09Z</dcterms:modified>
  <cp:category/>
  <cp:version/>
  <cp:contentType/>
  <cp:contentStatus/>
</cp:coreProperties>
</file>